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rafashionmk-my.sharepoint.com/personal/b_kozarov_sarafashionmk_onmicrosoft_com/Documents/Desktop/"/>
    </mc:Choice>
  </mc:AlternateContent>
  <xr:revisionPtr revIDLastSave="0" documentId="8_{76D7C3DD-F3AA-4CF6-9E9D-F32BA3986608}" xr6:coauthVersionLast="47" xr6:coauthVersionMax="47" xr10:uidLastSave="{00000000-0000-0000-0000-000000000000}"/>
  <bookViews>
    <workbookView xWindow="12707" yWindow="-93" windowWidth="25786" windowHeight="13866" tabRatio="741" firstSheet="1" activeTab="1" xr2:uid="{00000000-000D-0000-FFFF-FFFF00000000}"/>
  </bookViews>
  <sheets>
    <sheet name="Targeting" sheetId="9" state="hidden" r:id="rId1"/>
    <sheet name="replenishment" sheetId="10" r:id="rId2"/>
    <sheet name="Cluster" sheetId="11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" i="10" l="1"/>
  <c r="M4" i="10"/>
  <c r="K5" i="10"/>
  <c r="K6" i="10"/>
  <c r="K7" i="10"/>
  <c r="K8" i="10"/>
  <c r="K9" i="10"/>
  <c r="K10" i="10"/>
  <c r="K4" i="10"/>
  <c r="I8" i="10"/>
  <c r="I4" i="10"/>
  <c r="K11" i="11"/>
  <c r="U30" i="11"/>
  <c r="S30" i="11"/>
  <c r="R30" i="11"/>
  <c r="S22" i="11"/>
  <c r="S23" i="11"/>
  <c r="S24" i="11"/>
  <c r="S25" i="11"/>
  <c r="S26" i="11"/>
  <c r="S27" i="11"/>
  <c r="S28" i="11"/>
  <c r="S29" i="11"/>
  <c r="L11" i="11"/>
  <c r="M11" i="11"/>
  <c r="S21" i="11"/>
  <c r="N11" i="11" l="1"/>
  <c r="L11" i="10"/>
  <c r="M10" i="10"/>
  <c r="N10" i="10" s="1"/>
  <c r="M9" i="10"/>
  <c r="N9" i="10" s="1"/>
  <c r="M6" i="10"/>
  <c r="N6" i="10" s="1"/>
  <c r="M7" i="10"/>
  <c r="N7" i="10" s="1"/>
  <c r="M5" i="10"/>
  <c r="N5" i="10" s="1"/>
  <c r="G8" i="10"/>
  <c r="H8" i="10" s="1"/>
  <c r="G4" i="10"/>
  <c r="H4" i="10" s="1"/>
  <c r="E11" i="10"/>
  <c r="C11" i="10"/>
  <c r="D6" i="10" s="1"/>
  <c r="V40" i="9"/>
  <c r="V42" i="9"/>
  <c r="R40" i="9"/>
  <c r="J5" i="9" s="1"/>
  <c r="R41" i="9"/>
  <c r="J6" i="9" s="1"/>
  <c r="R42" i="9"/>
  <c r="J7" i="9" s="1"/>
  <c r="R43" i="9"/>
  <c r="J8" i="9" s="1"/>
  <c r="R44" i="9"/>
  <c r="J9" i="9" s="1"/>
  <c r="R45" i="9"/>
  <c r="J10" i="9" s="1"/>
  <c r="R46" i="9"/>
  <c r="J11" i="9" s="1"/>
  <c r="R47" i="9"/>
  <c r="J12" i="9" s="1"/>
  <c r="R48" i="9"/>
  <c r="J13" i="9" s="1"/>
  <c r="R49" i="9"/>
  <c r="J14" i="9" s="1"/>
  <c r="R50" i="9"/>
  <c r="J15" i="9" s="1"/>
  <c r="R51" i="9"/>
  <c r="J16" i="9" s="1"/>
  <c r="R52" i="9"/>
  <c r="J17" i="9" s="1"/>
  <c r="R53" i="9"/>
  <c r="J18" i="9" s="1"/>
  <c r="R54" i="9"/>
  <c r="J19" i="9" s="1"/>
  <c r="R55" i="9"/>
  <c r="J20" i="9" s="1"/>
  <c r="R56" i="9"/>
  <c r="J21" i="9" s="1"/>
  <c r="R57" i="9"/>
  <c r="J22" i="9" s="1"/>
  <c r="R58" i="9"/>
  <c r="J23" i="9" s="1"/>
  <c r="R59" i="9"/>
  <c r="J24" i="9" s="1"/>
  <c r="R60" i="9"/>
  <c r="J25" i="9" s="1"/>
  <c r="R61" i="9"/>
  <c r="J26" i="9" s="1"/>
  <c r="R62" i="9"/>
  <c r="J27" i="9" s="1"/>
  <c r="R63" i="9"/>
  <c r="J28" i="9" s="1"/>
  <c r="R64" i="9"/>
  <c r="J29" i="9" s="1"/>
  <c r="R65" i="9"/>
  <c r="J30" i="9" s="1"/>
  <c r="R66" i="9"/>
  <c r="J31" i="9" s="1"/>
  <c r="R67" i="9"/>
  <c r="J32" i="9" s="1"/>
  <c r="R68" i="9"/>
  <c r="J33" i="9" s="1"/>
  <c r="R69" i="9"/>
  <c r="J34" i="9" s="1"/>
  <c r="R39" i="9"/>
  <c r="J4" i="9" s="1"/>
  <c r="P70" i="9"/>
  <c r="Q70" i="9"/>
  <c r="O70" i="9"/>
  <c r="N70" i="9"/>
  <c r="M70" i="9"/>
  <c r="L70" i="9"/>
  <c r="N4" i="10" l="1"/>
  <c r="D5" i="10"/>
  <c r="D4" i="10"/>
  <c r="D11" i="10"/>
  <c r="D10" i="10"/>
  <c r="D9" i="10"/>
  <c r="D8" i="10"/>
  <c r="D7" i="10"/>
  <c r="R70" i="9"/>
  <c r="R5" i="9" l="1"/>
  <c r="R6" i="9"/>
  <c r="R7" i="9"/>
  <c r="R8" i="9"/>
  <c r="R9" i="9"/>
  <c r="R10" i="9"/>
  <c r="R11" i="9"/>
  <c r="R12" i="9"/>
  <c r="R13" i="9"/>
  <c r="R14" i="9"/>
  <c r="R15" i="9"/>
  <c r="R16" i="9"/>
  <c r="R17" i="9"/>
  <c r="R18" i="9"/>
  <c r="R19" i="9"/>
  <c r="R20" i="9"/>
  <c r="R21" i="9"/>
  <c r="R22" i="9"/>
  <c r="R23" i="9"/>
  <c r="R24" i="9"/>
  <c r="R25" i="9"/>
  <c r="R26" i="9"/>
  <c r="R27" i="9"/>
  <c r="R28" i="9"/>
  <c r="R29" i="9"/>
  <c r="R30" i="9"/>
  <c r="R31" i="9"/>
  <c r="R32" i="9"/>
  <c r="R33" i="9"/>
  <c r="R34" i="9"/>
  <c r="R4" i="9"/>
  <c r="C35" i="9"/>
  <c r="K11" i="10" l="1"/>
  <c r="M8" i="10"/>
  <c r="N8" i="10" s="1"/>
  <c r="I35" i="9"/>
  <c r="J35" i="9"/>
  <c r="D34" i="9"/>
  <c r="G34" i="9" s="1"/>
  <c r="I34" i="9" s="1"/>
  <c r="D4" i="9"/>
  <c r="G4" i="9" s="1"/>
  <c r="I4" i="9" s="1"/>
  <c r="D5" i="9"/>
  <c r="D18" i="9"/>
  <c r="G18" i="9" s="1"/>
  <c r="I18" i="9" s="1"/>
  <c r="D12" i="9"/>
  <c r="G12" i="9" s="1"/>
  <c r="I12" i="9" s="1"/>
  <c r="D11" i="9"/>
  <c r="G11" i="9" s="1"/>
  <c r="I11" i="9" s="1"/>
  <c r="D15" i="9"/>
  <c r="G15" i="9" s="1"/>
  <c r="I15" i="9" s="1"/>
  <c r="D23" i="9"/>
  <c r="G23" i="9" s="1"/>
  <c r="I23" i="9" s="1"/>
  <c r="D27" i="9"/>
  <c r="G27" i="9" s="1"/>
  <c r="I27" i="9" s="1"/>
  <c r="D31" i="9"/>
  <c r="G31" i="9" s="1"/>
  <c r="I31" i="9" s="1"/>
  <c r="D35" i="9"/>
  <c r="D20" i="9"/>
  <c r="G20" i="9" s="1"/>
  <c r="I20" i="9" s="1"/>
  <c r="D32" i="9"/>
  <c r="G32" i="9" s="1"/>
  <c r="I32" i="9" s="1"/>
  <c r="D8" i="9"/>
  <c r="G8" i="9" s="1"/>
  <c r="I8" i="9" s="1"/>
  <c r="D16" i="9"/>
  <c r="G16" i="9" s="1"/>
  <c r="I16" i="9" s="1"/>
  <c r="D24" i="9"/>
  <c r="G24" i="9" s="1"/>
  <c r="I24" i="9" s="1"/>
  <c r="D28" i="9"/>
  <c r="G28" i="9" s="1"/>
  <c r="I28" i="9" s="1"/>
  <c r="G5" i="9"/>
  <c r="I5" i="9" s="1"/>
  <c r="D9" i="9"/>
  <c r="G9" i="9" s="1"/>
  <c r="I9" i="9" s="1"/>
  <c r="D13" i="9"/>
  <c r="G13" i="9" s="1"/>
  <c r="I13" i="9" s="1"/>
  <c r="D17" i="9"/>
  <c r="G17" i="9" s="1"/>
  <c r="I17" i="9" s="1"/>
  <c r="D21" i="9"/>
  <c r="G21" i="9" s="1"/>
  <c r="I21" i="9" s="1"/>
  <c r="D25" i="9"/>
  <c r="G25" i="9" s="1"/>
  <c r="I25" i="9" s="1"/>
  <c r="D29" i="9"/>
  <c r="G29" i="9" s="1"/>
  <c r="I29" i="9" s="1"/>
  <c r="D33" i="9"/>
  <c r="G33" i="9" s="1"/>
  <c r="I33" i="9" s="1"/>
  <c r="D7" i="9"/>
  <c r="G7" i="9" s="1"/>
  <c r="I7" i="9" s="1"/>
  <c r="D19" i="9"/>
  <c r="G19" i="9" s="1"/>
  <c r="I19" i="9" s="1"/>
  <c r="D6" i="9"/>
  <c r="G6" i="9" s="1"/>
  <c r="I6" i="9" s="1"/>
  <c r="D10" i="9"/>
  <c r="G10" i="9" s="1"/>
  <c r="I10" i="9" s="1"/>
  <c r="D14" i="9"/>
  <c r="G14" i="9" s="1"/>
  <c r="I14" i="9" s="1"/>
  <c r="D22" i="9"/>
  <c r="G22" i="9" s="1"/>
  <c r="I22" i="9" s="1"/>
  <c r="D26" i="9"/>
  <c r="G26" i="9" s="1"/>
  <c r="I26" i="9" s="1"/>
  <c r="D30" i="9"/>
  <c r="G30" i="9" s="1"/>
  <c r="I30" i="9" s="1"/>
  <c r="M11" i="10" l="1"/>
  <c r="T20" i="9"/>
  <c r="T55" i="9" s="1"/>
  <c r="T10" i="9"/>
  <c r="T45" i="9" s="1"/>
  <c r="T19" i="9"/>
  <c r="T54" i="9" s="1"/>
  <c r="T9" i="9"/>
  <c r="T44" i="9" s="1"/>
  <c r="T12" i="9"/>
  <c r="T47" i="9" s="1"/>
  <c r="T32" i="9"/>
  <c r="T67" i="9" s="1"/>
  <c r="T7" i="9"/>
  <c r="T42" i="9" s="1"/>
  <c r="T5" i="9"/>
  <c r="T40" i="9" s="1"/>
  <c r="T6" i="9"/>
  <c r="T41" i="9" s="1"/>
  <c r="T31" i="9"/>
  <c r="T66" i="9" s="1"/>
  <c r="T17" i="9"/>
  <c r="T52" i="9" s="1"/>
  <c r="T30" i="9"/>
  <c r="T65" i="9" s="1"/>
  <c r="T28" i="9"/>
  <c r="T63" i="9" s="1"/>
  <c r="T22" i="9"/>
  <c r="T57" i="9" s="1"/>
  <c r="T29" i="9"/>
  <c r="T64" i="9" s="1"/>
  <c r="T24" i="9"/>
  <c r="T59" i="9" s="1"/>
  <c r="T27" i="9"/>
  <c r="T62" i="9" s="1"/>
  <c r="T13" i="9"/>
  <c r="T48" i="9" s="1"/>
  <c r="T33" i="9"/>
  <c r="T68" i="9" s="1"/>
  <c r="T18" i="9"/>
  <c r="T53" i="9" s="1"/>
  <c r="T25" i="9"/>
  <c r="T60" i="9" s="1"/>
  <c r="T16" i="9"/>
  <c r="T51" i="9" s="1"/>
  <c r="T23" i="9"/>
  <c r="T58" i="9" s="1"/>
  <c r="T4" i="9"/>
  <c r="T39" i="9" s="1"/>
  <c r="T11" i="9"/>
  <c r="T46" i="9" s="1"/>
  <c r="T26" i="9"/>
  <c r="T61" i="9" s="1"/>
  <c r="T14" i="9"/>
  <c r="T49" i="9" s="1"/>
  <c r="T21" i="9"/>
  <c r="T56" i="9" s="1"/>
  <c r="T8" i="9"/>
  <c r="T43" i="9" s="1"/>
  <c r="T15" i="9"/>
  <c r="T50" i="9" s="1"/>
  <c r="T34" i="9"/>
  <c r="U34" i="9" s="1"/>
  <c r="U69" i="9" s="1"/>
  <c r="W22" i="9"/>
  <c r="W57" i="9" s="1"/>
  <c r="U31" i="9"/>
  <c r="U66" i="9" s="1"/>
  <c r="X31" i="9"/>
  <c r="X66" i="9" s="1"/>
  <c r="Y31" i="9"/>
  <c r="Y66" i="9" s="1"/>
  <c r="W25" i="9"/>
  <c r="W60" i="9" s="1"/>
  <c r="X25" i="9"/>
  <c r="X60" i="9" s="1"/>
  <c r="Y25" i="9"/>
  <c r="Y60" i="9" s="1"/>
  <c r="U25" i="9"/>
  <c r="U60" i="9" s="1"/>
  <c r="V16" i="9"/>
  <c r="V51" i="9" s="1"/>
  <c r="U27" i="9"/>
  <c r="U62" i="9" s="1"/>
  <c r="X22" i="9"/>
  <c r="X57" i="9" s="1"/>
  <c r="V28" i="9"/>
  <c r="V63" i="9" s="1"/>
  <c r="W21" i="9"/>
  <c r="W56" i="9" s="1"/>
  <c r="U8" i="9"/>
  <c r="U43" i="9" s="1"/>
  <c r="V8" i="9"/>
  <c r="V43" i="9" s="1"/>
  <c r="W23" i="9"/>
  <c r="W58" i="9" s="1"/>
  <c r="Y23" i="9"/>
  <c r="Y58" i="9" s="1"/>
  <c r="U23" i="9"/>
  <c r="U58" i="9" s="1"/>
  <c r="X30" i="9"/>
  <c r="X65" i="9" s="1"/>
  <c r="Y15" i="9"/>
  <c r="Y50" i="9" s="1"/>
  <c r="U22" i="9"/>
  <c r="U57" i="9" s="1"/>
  <c r="Y10" i="9"/>
  <c r="Y45" i="9" s="1"/>
  <c r="U32" i="9"/>
  <c r="U67" i="9" s="1"/>
  <c r="V6" i="9"/>
  <c r="V41" i="9" s="1"/>
  <c r="Y13" i="9"/>
  <c r="Y48" i="9" s="1"/>
  <c r="V20" i="9"/>
  <c r="V55" i="9" s="1"/>
  <c r="U20" i="9"/>
  <c r="U55" i="9" s="1"/>
  <c r="U11" i="9"/>
  <c r="U46" i="9" s="1"/>
  <c r="Y22" i="9"/>
  <c r="Y57" i="9" s="1"/>
  <c r="W33" i="9"/>
  <c r="W68" i="9" s="1"/>
  <c r="Y17" i="9"/>
  <c r="Y52" i="9" s="1"/>
  <c r="V17" i="9"/>
  <c r="V52" i="9" s="1"/>
  <c r="W17" i="9"/>
  <c r="W52" i="9" s="1"/>
  <c r="W19" i="9"/>
  <c r="W54" i="9" s="1"/>
  <c r="Y19" i="9"/>
  <c r="Y54" i="9" s="1"/>
  <c r="U19" i="9"/>
  <c r="U54" i="9" s="1"/>
  <c r="U9" i="9"/>
  <c r="U44" i="9" s="1"/>
  <c r="U12" i="9"/>
  <c r="U47" i="9" s="1"/>
  <c r="X12" i="9"/>
  <c r="X47" i="9" s="1"/>
  <c r="U26" i="9"/>
  <c r="U61" i="9" s="1"/>
  <c r="Y18" i="9"/>
  <c r="Y53" i="9" s="1"/>
  <c r="W18" i="9"/>
  <c r="W53" i="9" s="1"/>
  <c r="V30" i="9"/>
  <c r="V65" i="9" s="1"/>
  <c r="V7" i="9"/>
  <c r="U7" i="9"/>
  <c r="U42" i="9" s="1"/>
  <c r="W7" i="9"/>
  <c r="W42" i="9" s="1"/>
  <c r="W12" i="9"/>
  <c r="W47" i="9" s="1"/>
  <c r="V14" i="9"/>
  <c r="V49" i="9" s="1"/>
  <c r="Y21" i="9"/>
  <c r="Y56" i="9" s="1"/>
  <c r="Y34" i="9"/>
  <c r="Y69" i="9" s="1"/>
  <c r="N11" i="10" l="1"/>
  <c r="O8" i="10" s="1"/>
  <c r="Q8" i="10" s="1"/>
  <c r="X5" i="9"/>
  <c r="X40" i="9" s="1"/>
  <c r="U24" i="9"/>
  <c r="U59" i="9" s="1"/>
  <c r="U15" i="9"/>
  <c r="U50" i="9" s="1"/>
  <c r="V34" i="9"/>
  <c r="V69" i="9" s="1"/>
  <c r="X21" i="9"/>
  <c r="X56" i="9" s="1"/>
  <c r="U29" i="9"/>
  <c r="U64" i="9" s="1"/>
  <c r="X34" i="9"/>
  <c r="X69" i="9" s="1"/>
  <c r="T69" i="9"/>
  <c r="W34" i="9"/>
  <c r="Y33" i="9"/>
  <c r="Y68" i="9" s="1"/>
  <c r="Y32" i="9"/>
  <c r="Y67" i="9" s="1"/>
  <c r="Y24" i="9"/>
  <c r="Y59" i="9" s="1"/>
  <c r="X15" i="9"/>
  <c r="X50" i="9" s="1"/>
  <c r="X32" i="9"/>
  <c r="X67" i="9" s="1"/>
  <c r="W24" i="9"/>
  <c r="W59" i="9" s="1"/>
  <c r="W15" i="9"/>
  <c r="W50" i="9" s="1"/>
  <c r="U33" i="9"/>
  <c r="U68" i="9" s="1"/>
  <c r="X28" i="9"/>
  <c r="X63" i="9" s="1"/>
  <c r="W32" i="9"/>
  <c r="W67" i="9" s="1"/>
  <c r="V24" i="9"/>
  <c r="V59" i="9" s="1"/>
  <c r="V15" i="9"/>
  <c r="V50" i="9" s="1"/>
  <c r="Y28" i="9"/>
  <c r="Y63" i="9" s="1"/>
  <c r="V18" i="9"/>
  <c r="V53" i="9" s="1"/>
  <c r="V19" i="9"/>
  <c r="V54" i="9" s="1"/>
  <c r="V32" i="9"/>
  <c r="V67" i="9" s="1"/>
  <c r="W31" i="9"/>
  <c r="W66" i="9" s="1"/>
  <c r="V9" i="9"/>
  <c r="V44" i="9" s="1"/>
  <c r="W11" i="9"/>
  <c r="W46" i="9" s="1"/>
  <c r="W8" i="9"/>
  <c r="W43" i="9" s="1"/>
  <c r="U28" i="9"/>
  <c r="U63" i="9" s="1"/>
  <c r="V31" i="9"/>
  <c r="V66" i="9" s="1"/>
  <c r="W28" i="9"/>
  <c r="W63" i="9" s="1"/>
  <c r="X8" i="9"/>
  <c r="X43" i="9" s="1"/>
  <c r="V13" i="9"/>
  <c r="V48" i="9" s="1"/>
  <c r="V11" i="9"/>
  <c r="V46" i="9" s="1"/>
  <c r="X13" i="9"/>
  <c r="X48" i="9" s="1"/>
  <c r="W10" i="9"/>
  <c r="W45" i="9" s="1"/>
  <c r="W30" i="9"/>
  <c r="W65" i="9" s="1"/>
  <c r="W5" i="9"/>
  <c r="W40" i="9" s="1"/>
  <c r="V5" i="9"/>
  <c r="U18" i="9"/>
  <c r="U53" i="9" s="1"/>
  <c r="Y26" i="9"/>
  <c r="Y61" i="9" s="1"/>
  <c r="X14" i="9"/>
  <c r="X49" i="9" s="1"/>
  <c r="W13" i="9"/>
  <c r="W48" i="9" s="1"/>
  <c r="V12" i="9"/>
  <c r="V47" i="9" s="1"/>
  <c r="X10" i="9"/>
  <c r="X45" i="9" s="1"/>
  <c r="V22" i="9"/>
  <c r="Y27" i="9"/>
  <c r="Y62" i="9" s="1"/>
  <c r="U16" i="9"/>
  <c r="U51" i="9" s="1"/>
  <c r="W29" i="9"/>
  <c r="W64" i="9" s="1"/>
  <c r="Y14" i="9"/>
  <c r="Y49" i="9" s="1"/>
  <c r="T35" i="9"/>
  <c r="T70" i="9" s="1"/>
  <c r="Y5" i="9"/>
  <c r="Y40" i="9" s="1"/>
  <c r="U5" i="9"/>
  <c r="U40" i="9" s="1"/>
  <c r="X26" i="9"/>
  <c r="X61" i="9" s="1"/>
  <c r="Y6" i="9"/>
  <c r="Y41" i="9" s="1"/>
  <c r="Y9" i="9"/>
  <c r="Y44" i="9" s="1"/>
  <c r="U6" i="9"/>
  <c r="U41" i="9" s="1"/>
  <c r="Y30" i="9"/>
  <c r="Y65" i="9" s="1"/>
  <c r="U14" i="9"/>
  <c r="U49" i="9" s="1"/>
  <c r="X27" i="9"/>
  <c r="X62" i="9" s="1"/>
  <c r="Y16" i="9"/>
  <c r="Y51" i="9" s="1"/>
  <c r="Y29" i="9"/>
  <c r="Y64" i="9" s="1"/>
  <c r="U30" i="9"/>
  <c r="U65" i="9" s="1"/>
  <c r="U13" i="9"/>
  <c r="U48" i="9" s="1"/>
  <c r="W6" i="9"/>
  <c r="W41" i="9" s="1"/>
  <c r="U17" i="9"/>
  <c r="U52" i="9" s="1"/>
  <c r="V33" i="9"/>
  <c r="V68" i="9" s="1"/>
  <c r="Y11" i="9"/>
  <c r="Y46" i="9" s="1"/>
  <c r="Y20" i="9"/>
  <c r="Y55" i="9" s="1"/>
  <c r="W20" i="9"/>
  <c r="W55" i="9" s="1"/>
  <c r="X20" i="9"/>
  <c r="X55" i="9" s="1"/>
  <c r="V21" i="9"/>
  <c r="V56" i="9" s="1"/>
  <c r="U10" i="9"/>
  <c r="U45" i="9" s="1"/>
  <c r="V23" i="9"/>
  <c r="V58" i="9" s="1"/>
  <c r="W27" i="9"/>
  <c r="W62" i="9" s="1"/>
  <c r="X16" i="9"/>
  <c r="X51" i="9" s="1"/>
  <c r="X29" i="9"/>
  <c r="X64" i="9" s="1"/>
  <c r="X6" i="9"/>
  <c r="X41" i="9" s="1"/>
  <c r="Y7" i="9"/>
  <c r="Y42" i="9" s="1"/>
  <c r="W26" i="9"/>
  <c r="W61" i="9" s="1"/>
  <c r="X9" i="9"/>
  <c r="X44" i="9" s="1"/>
  <c r="W14" i="9"/>
  <c r="W49" i="9" s="1"/>
  <c r="X7" i="9"/>
  <c r="X42" i="9" s="1"/>
  <c r="X18" i="9"/>
  <c r="X53" i="9" s="1"/>
  <c r="V26" i="9"/>
  <c r="V61" i="9" s="1"/>
  <c r="Y12" i="9"/>
  <c r="Y47" i="9" s="1"/>
  <c r="W9" i="9"/>
  <c r="W44" i="9" s="1"/>
  <c r="X19" i="9"/>
  <c r="X17" i="9"/>
  <c r="X52" i="9" s="1"/>
  <c r="X33" i="9"/>
  <c r="X68" i="9" s="1"/>
  <c r="X11" i="9"/>
  <c r="X46" i="9" s="1"/>
  <c r="V10" i="9"/>
  <c r="V45" i="9" s="1"/>
  <c r="X24" i="9"/>
  <c r="X59" i="9" s="1"/>
  <c r="V29" i="9"/>
  <c r="V64" i="9" s="1"/>
  <c r="X23" i="9"/>
  <c r="X58" i="9" s="1"/>
  <c r="Y8" i="9"/>
  <c r="Y43" i="9" s="1"/>
  <c r="V27" i="9"/>
  <c r="V62" i="9" s="1"/>
  <c r="W16" i="9"/>
  <c r="W51" i="9" s="1"/>
  <c r="V25" i="9"/>
  <c r="U21" i="9"/>
  <c r="U56" i="9" s="1"/>
  <c r="Y4" i="9"/>
  <c r="Y39" i="9" s="1"/>
  <c r="W4" i="9"/>
  <c r="W39" i="9" s="1"/>
  <c r="U4" i="9"/>
  <c r="U39" i="9" s="1"/>
  <c r="X4" i="9"/>
  <c r="X39" i="9" s="1"/>
  <c r="V4" i="9"/>
  <c r="V39" i="9" s="1"/>
  <c r="O9" i="10" l="1"/>
  <c r="Q9" i="10" s="1"/>
  <c r="O7" i="10"/>
  <c r="Q7" i="10" s="1"/>
  <c r="O10" i="10"/>
  <c r="Q10" i="10" s="1"/>
  <c r="O5" i="10"/>
  <c r="Q5" i="10" s="1"/>
  <c r="O6" i="10"/>
  <c r="Q6" i="10" s="1"/>
  <c r="O4" i="10"/>
  <c r="Z15" i="9"/>
  <c r="Z50" i="9" s="1"/>
  <c r="Z31" i="9"/>
  <c r="Z66" i="9" s="1"/>
  <c r="Z25" i="9"/>
  <c r="Z60" i="9" s="1"/>
  <c r="V60" i="9"/>
  <c r="Z19" i="9"/>
  <c r="Z54" i="9" s="1"/>
  <c r="X54" i="9"/>
  <c r="Z34" i="9"/>
  <c r="Z69" i="9" s="1"/>
  <c r="W69" i="9"/>
  <c r="Z28" i="9"/>
  <c r="Z63" i="9" s="1"/>
  <c r="Z22" i="9"/>
  <c r="Z57" i="9" s="1"/>
  <c r="V57" i="9"/>
  <c r="Z8" i="9"/>
  <c r="Z43" i="9" s="1"/>
  <c r="Z32" i="9"/>
  <c r="Z67" i="9" s="1"/>
  <c r="Z33" i="9"/>
  <c r="Z68" i="9" s="1"/>
  <c r="Z21" i="9"/>
  <c r="Z56" i="9" s="1"/>
  <c r="Z24" i="9"/>
  <c r="Z59" i="9" s="1"/>
  <c r="Z12" i="9"/>
  <c r="Z47" i="9" s="1"/>
  <c r="Z18" i="9"/>
  <c r="Z53" i="9" s="1"/>
  <c r="Z27" i="9"/>
  <c r="Z62" i="9" s="1"/>
  <c r="Z11" i="9"/>
  <c r="Z46" i="9" s="1"/>
  <c r="Z20" i="9"/>
  <c r="Z55" i="9" s="1"/>
  <c r="Z14" i="9"/>
  <c r="Z49" i="9" s="1"/>
  <c r="Z23" i="9"/>
  <c r="Z58" i="9" s="1"/>
  <c r="Z17" i="9"/>
  <c r="Z52" i="9" s="1"/>
  <c r="Z29" i="9"/>
  <c r="Z64" i="9" s="1"/>
  <c r="Z9" i="9"/>
  <c r="Z44" i="9" s="1"/>
  <c r="Z7" i="9"/>
  <c r="Z42" i="9" s="1"/>
  <c r="Z10" i="9"/>
  <c r="Z45" i="9" s="1"/>
  <c r="Z26" i="9"/>
  <c r="Z61" i="9" s="1"/>
  <c r="Z30" i="9"/>
  <c r="Z65" i="9" s="1"/>
  <c r="Z16" i="9"/>
  <c r="Z51" i="9" s="1"/>
  <c r="Z5" i="9"/>
  <c r="Z40" i="9" s="1"/>
  <c r="X35" i="9"/>
  <c r="X70" i="9" s="1"/>
  <c r="Z13" i="9"/>
  <c r="Z48" i="9" s="1"/>
  <c r="Z6" i="9"/>
  <c r="Z41" i="9" s="1"/>
  <c r="V35" i="9"/>
  <c r="V70" i="9" s="1"/>
  <c r="Y35" i="9"/>
  <c r="Y70" i="9" s="1"/>
  <c r="W35" i="9"/>
  <c r="W70" i="9" s="1"/>
  <c r="Z4" i="9"/>
  <c r="Z39" i="9" s="1"/>
  <c r="U35" i="9"/>
  <c r="U70" i="9" s="1"/>
  <c r="O11" i="10" l="1"/>
  <c r="Q11" i="10"/>
  <c r="Z35" i="9"/>
  <c r="Z70" i="9" s="1"/>
</calcChain>
</file>

<file path=xl/sharedStrings.xml><?xml version="1.0" encoding="utf-8"?>
<sst xmlns="http://schemas.openxmlformats.org/spreadsheetml/2006/main" count="217" uniqueCount="141">
  <si>
    <t>%</t>
  </si>
  <si>
    <t>sales</t>
  </si>
  <si>
    <t>2021 Sales</t>
  </si>
  <si>
    <t>2022 Target</t>
  </si>
  <si>
    <t>2 January</t>
  </si>
  <si>
    <t>1 January</t>
  </si>
  <si>
    <t>3 January</t>
  </si>
  <si>
    <t>4 January</t>
  </si>
  <si>
    <t>5 January</t>
  </si>
  <si>
    <t>6 January</t>
  </si>
  <si>
    <t>7 January</t>
  </si>
  <si>
    <t>8 January</t>
  </si>
  <si>
    <t>9 January</t>
  </si>
  <si>
    <t>10 January</t>
  </si>
  <si>
    <t>11 January</t>
  </si>
  <si>
    <t>12 January</t>
  </si>
  <si>
    <t>13 January</t>
  </si>
  <si>
    <t>14 January</t>
  </si>
  <si>
    <t>15 January</t>
  </si>
  <si>
    <t>16 January</t>
  </si>
  <si>
    <t>17 January</t>
  </si>
  <si>
    <t>18 January</t>
  </si>
  <si>
    <t>19 January</t>
  </si>
  <si>
    <t>20 January</t>
  </si>
  <si>
    <t>21 January</t>
  </si>
  <si>
    <t>22 January</t>
  </si>
  <si>
    <t>23 January</t>
  </si>
  <si>
    <t>24 January</t>
  </si>
  <si>
    <t>25 January</t>
  </si>
  <si>
    <t>26 January</t>
  </si>
  <si>
    <t>27 January</t>
  </si>
  <si>
    <t>28 January</t>
  </si>
  <si>
    <t>29 January</t>
  </si>
  <si>
    <t>30 January</t>
  </si>
  <si>
    <t>31 January</t>
  </si>
  <si>
    <t>1 February</t>
  </si>
  <si>
    <t>Total</t>
  </si>
  <si>
    <t>S.Assistant1</t>
  </si>
  <si>
    <t>S.Assistant2</t>
  </si>
  <si>
    <t>S.Assistant3</t>
  </si>
  <si>
    <t>S.Assistant4</t>
  </si>
  <si>
    <t>S.Assistant5</t>
  </si>
  <si>
    <t>S.Manager</t>
  </si>
  <si>
    <t>S. Asistant1</t>
  </si>
  <si>
    <t>S. Asistant2</t>
  </si>
  <si>
    <t>S. Asistant3</t>
  </si>
  <si>
    <t>S. Asistant4</t>
  </si>
  <si>
    <t>S. Asistant5</t>
  </si>
  <si>
    <t>STORE TARGET</t>
  </si>
  <si>
    <t>SHIFT</t>
  </si>
  <si>
    <t>STAFF TARGET</t>
  </si>
  <si>
    <t>STAFF TARGET REALIZATION</t>
  </si>
  <si>
    <t>STAFF ACTUAL</t>
  </si>
  <si>
    <t>Target LFL</t>
  </si>
  <si>
    <t>Sales LFL</t>
  </si>
  <si>
    <t>store1</t>
  </si>
  <si>
    <t>store2</t>
  </si>
  <si>
    <t>store3</t>
  </si>
  <si>
    <t>store4</t>
  </si>
  <si>
    <t>store5</t>
  </si>
  <si>
    <t>store6</t>
  </si>
  <si>
    <t>store7</t>
  </si>
  <si>
    <t>week 1</t>
  </si>
  <si>
    <t>WareHouse Stock of SKU X</t>
  </si>
  <si>
    <t>Sales Quantity of SKU X</t>
  </si>
  <si>
    <t>Stock Quantity</t>
  </si>
  <si>
    <t xml:space="preserve">TOTAL </t>
  </si>
  <si>
    <t>Sales Quantity%</t>
  </si>
  <si>
    <t>Last Day of Sales if Stock is "0"</t>
  </si>
  <si>
    <t>NA</t>
  </si>
  <si>
    <t>Avr. Sales Quantity before stock drop down to "0"</t>
  </si>
  <si>
    <t>Lost Sales Quantity</t>
  </si>
  <si>
    <t>Total Weekly Quantity ( Actual + Lost)</t>
  </si>
  <si>
    <t>Manuel Inceare or Decrase</t>
  </si>
  <si>
    <t>Sales ForeCast for  Week 2</t>
  </si>
  <si>
    <t>Store Capacity</t>
  </si>
  <si>
    <t xml:space="preserve"> Order Quantity for Week 2</t>
  </si>
  <si>
    <t>Shipment Quantity for Week 2</t>
  </si>
  <si>
    <t>Final Quantity for Week 2</t>
  </si>
  <si>
    <t>A1</t>
  </si>
  <si>
    <t>A2</t>
  </si>
  <si>
    <t>A3</t>
  </si>
  <si>
    <t>B1</t>
  </si>
  <si>
    <t>B2</t>
  </si>
  <si>
    <t>B3</t>
  </si>
  <si>
    <t>C1</t>
  </si>
  <si>
    <t>C2</t>
  </si>
  <si>
    <t>C3</t>
  </si>
  <si>
    <t>CAPACITY</t>
  </si>
  <si>
    <t xml:space="preserve">NOS </t>
  </si>
  <si>
    <t>Replenish</t>
  </si>
  <si>
    <t>FG &amp;HG</t>
  </si>
  <si>
    <t>Seasonal</t>
  </si>
  <si>
    <t>Opt. TurnOver</t>
  </si>
  <si>
    <t>In Store Dates</t>
  </si>
  <si>
    <t>OUTLET Planning</t>
  </si>
  <si>
    <t>SALES  POTENTIAL</t>
  </si>
  <si>
    <t>x</t>
  </si>
  <si>
    <t>1 sets</t>
  </si>
  <si>
    <t>100% of options</t>
  </si>
  <si>
    <t>80% of options</t>
  </si>
  <si>
    <t>50% of options</t>
  </si>
  <si>
    <t>3 sets</t>
  </si>
  <si>
    <t>2 sets</t>
  </si>
  <si>
    <t>planning</t>
  </si>
  <si>
    <t>in season</t>
  </si>
  <si>
    <t>pre season</t>
  </si>
  <si>
    <t>clusters</t>
  </si>
  <si>
    <t>replenishment</t>
  </si>
  <si>
    <t>transfers</t>
  </si>
  <si>
    <t>first allocation</t>
  </si>
  <si>
    <t>buying quantity</t>
  </si>
  <si>
    <t>capacity changes</t>
  </si>
  <si>
    <t>min order qnty</t>
  </si>
  <si>
    <t>Store x Subcat. y</t>
  </si>
  <si>
    <t>s&amp;c capabilities</t>
  </si>
  <si>
    <t>*</t>
  </si>
  <si>
    <t>option turnover</t>
  </si>
  <si>
    <t>capacity</t>
  </si>
  <si>
    <t>a</t>
  </si>
  <si>
    <t>b</t>
  </si>
  <si>
    <t>c</t>
  </si>
  <si>
    <t>20-30 face</t>
  </si>
  <si>
    <t>30-40 face</t>
  </si>
  <si>
    <t>40- 60 face</t>
  </si>
  <si>
    <t>how many sets</t>
  </si>
  <si>
    <t>option1</t>
  </si>
  <si>
    <t>option2</t>
  </si>
  <si>
    <t>option3</t>
  </si>
  <si>
    <t>option4</t>
  </si>
  <si>
    <t>option5</t>
  </si>
  <si>
    <t>option6</t>
  </si>
  <si>
    <t>option7</t>
  </si>
  <si>
    <t>option8</t>
  </si>
  <si>
    <t>option9</t>
  </si>
  <si>
    <t>underwear</t>
  </si>
  <si>
    <t>rsp</t>
  </si>
  <si>
    <t>qnty</t>
  </si>
  <si>
    <t>options</t>
  </si>
  <si>
    <t>set</t>
  </si>
  <si>
    <t>store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</si>
</sst>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8" xfId="0" applyBorder="1"/>
    <xf numFmtId="164" fontId="0" fillId="0" borderId="1" xfId="1" applyNumberFormat="1" applyFont="1" applyBorder="1"/>
    <xf numFmtId="9" fontId="0" fillId="0" borderId="1" xfId="2" applyFon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0" xfId="1" applyNumberFormat="1" applyFont="1"/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4" borderId="1" xfId="0" applyFill="1" applyBorder="1"/>
    <xf numFmtId="0" fontId="0" fillId="0" borderId="23" xfId="0" applyBorder="1"/>
    <xf numFmtId="0" fontId="0" fillId="0" borderId="13" xfId="0" applyBorder="1"/>
    <xf numFmtId="0" fontId="0" fillId="0" borderId="3" xfId="0" applyBorder="1" applyAlignment="1">
      <alignment horizontal="center"/>
    </xf>
    <xf numFmtId="9" fontId="0" fillId="0" borderId="4" xfId="2" applyFont="1" applyBorder="1"/>
    <xf numFmtId="9" fontId="0" fillId="0" borderId="12" xfId="2" applyFont="1" applyBorder="1"/>
    <xf numFmtId="9" fontId="0" fillId="0" borderId="15" xfId="2" applyFont="1" applyBorder="1"/>
    <xf numFmtId="0" fontId="0" fillId="4" borderId="13" xfId="0" applyFill="1" applyBorder="1"/>
    <xf numFmtId="164" fontId="0" fillId="0" borderId="4" xfId="1" applyNumberFormat="1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0" borderId="8" xfId="0" applyNumberFormat="1" applyBorder="1"/>
    <xf numFmtId="164" fontId="0" fillId="0" borderId="4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0" fontId="0" fillId="4" borderId="8" xfId="0" applyFill="1" applyBorder="1"/>
    <xf numFmtId="164" fontId="0" fillId="4" borderId="1" xfId="1" applyNumberFormat="1" applyFont="1" applyFill="1" applyBorder="1"/>
    <xf numFmtId="164" fontId="0" fillId="4" borderId="11" xfId="1" applyNumberFormat="1" applyFont="1" applyFill="1" applyBorder="1"/>
    <xf numFmtId="164" fontId="0" fillId="0" borderId="14" xfId="1" applyNumberFormat="1" applyFont="1" applyBorder="1"/>
    <xf numFmtId="164" fontId="0" fillId="4" borderId="15" xfId="1" applyNumberFormat="1" applyFont="1" applyFill="1" applyBorder="1"/>
    <xf numFmtId="164" fontId="0" fillId="0" borderId="4" xfId="1" applyNumberFormat="1" applyFont="1" applyBorder="1"/>
    <xf numFmtId="164" fontId="0" fillId="0" borderId="12" xfId="1" applyNumberFormat="1" applyFont="1" applyBorder="1"/>
    <xf numFmtId="10" fontId="0" fillId="0" borderId="4" xfId="2" applyNumberFormat="1" applyFont="1" applyBorder="1"/>
    <xf numFmtId="10" fontId="0" fillId="0" borderId="12" xfId="2" applyNumberFormat="1" applyFont="1" applyBorder="1"/>
    <xf numFmtId="164" fontId="0" fillId="4" borderId="8" xfId="0" applyNumberFormat="1" applyFill="1" applyBorder="1"/>
    <xf numFmtId="9" fontId="0" fillId="0" borderId="8" xfId="2" applyFont="1" applyBorder="1"/>
    <xf numFmtId="9" fontId="0" fillId="0" borderId="9" xfId="2" applyFont="1" applyBorder="1"/>
    <xf numFmtId="9" fontId="0" fillId="0" borderId="5" xfId="2" applyFont="1" applyBorder="1"/>
    <xf numFmtId="9" fontId="0" fillId="0" borderId="6" xfId="2" applyFont="1" applyBorder="1"/>
    <xf numFmtId="9" fontId="0" fillId="0" borderId="13" xfId="2" applyFont="1" applyBorder="1" applyAlignment="1">
      <alignment horizontal="center"/>
    </xf>
    <xf numFmtId="9" fontId="0" fillId="0" borderId="8" xfId="2" applyFont="1" applyBorder="1" applyAlignment="1">
      <alignment horizontal="center"/>
    </xf>
    <xf numFmtId="9" fontId="0" fillId="0" borderId="23" xfId="2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9" fontId="0" fillId="0" borderId="1" xfId="2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4" xfId="0" applyBorder="1"/>
    <xf numFmtId="0" fontId="0" fillId="0" borderId="35" xfId="0" applyBorder="1"/>
    <xf numFmtId="0" fontId="0" fillId="0" borderId="31" xfId="0" applyBorder="1"/>
    <xf numFmtId="0" fontId="0" fillId="0" borderId="36" xfId="0" applyBorder="1"/>
    <xf numFmtId="0" fontId="0" fillId="0" borderId="37" xfId="0" applyBorder="1"/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29" xfId="0" applyFill="1" applyBorder="1" applyAlignment="1">
      <alignment horizontal="center"/>
    </xf>
    <xf numFmtId="0" fontId="0" fillId="5" borderId="30" xfId="0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textRotation="180"/>
    </xf>
    <xf numFmtId="0" fontId="0" fillId="3" borderId="1" xfId="0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63F0-AEB2-439B-8B48-9D705DE22642}">
  <dimension ref="B1:AA70"/>
  <sheetViews>
    <sheetView zoomScale="80" zoomScaleNormal="80" workbookViewId="0">
      <selection activeCell="J42" sqref="J42"/>
    </sheetView>
  </sheetViews>
  <sheetFormatPr defaultRowHeight="15" x14ac:dyDescent="0.25"/>
  <cols>
    <col min="1" max="1" width="3.5703125" customWidth="1"/>
    <col min="2" max="2" width="12.7109375" customWidth="1"/>
    <col min="3" max="3" width="10.28515625" customWidth="1"/>
    <col min="4" max="4" width="7.5703125" customWidth="1"/>
    <col min="5" max="5" width="5.140625" customWidth="1"/>
    <col min="6" max="6" width="12.5703125" customWidth="1"/>
    <col min="7" max="7" width="11.5703125" customWidth="1"/>
    <col min="8" max="8" width="5" customWidth="1"/>
    <col min="9" max="9" width="11.5703125" customWidth="1"/>
    <col min="10" max="10" width="10.85546875" customWidth="1"/>
    <col min="11" max="11" width="5" customWidth="1"/>
    <col min="12" max="17" width="13.42578125" customWidth="1"/>
    <col min="18" max="18" width="9.85546875" customWidth="1"/>
    <col min="19" max="19" width="4" customWidth="1"/>
    <col min="20" max="26" width="11.5703125" customWidth="1"/>
    <col min="27" max="27" width="4" customWidth="1"/>
  </cols>
  <sheetData>
    <row r="1" spans="2:27" ht="15.75" thickBot="1" x14ac:dyDescent="0.3"/>
    <row r="2" spans="2:27" ht="15.75" thickBot="1" x14ac:dyDescent="0.3">
      <c r="B2" s="72" t="s">
        <v>48</v>
      </c>
      <c r="C2" s="73"/>
      <c r="D2" s="73"/>
      <c r="E2" s="73"/>
      <c r="F2" s="73"/>
      <c r="G2" s="73"/>
      <c r="H2" s="73"/>
      <c r="I2" s="73"/>
      <c r="J2" s="74"/>
      <c r="K2" s="75"/>
      <c r="L2" s="69" t="s">
        <v>49</v>
      </c>
      <c r="M2" s="70"/>
      <c r="N2" s="70"/>
      <c r="O2" s="70"/>
      <c r="P2" s="70"/>
      <c r="Q2" s="70"/>
      <c r="R2" s="71"/>
      <c r="S2" s="77"/>
      <c r="T2" s="66" t="s">
        <v>50</v>
      </c>
      <c r="U2" s="67"/>
      <c r="V2" s="67"/>
      <c r="W2" s="67"/>
      <c r="X2" s="67"/>
      <c r="Y2" s="67"/>
      <c r="Z2" s="68"/>
    </row>
    <row r="3" spans="2:27" x14ac:dyDescent="0.25">
      <c r="B3" s="81" t="s">
        <v>2</v>
      </c>
      <c r="C3" s="82"/>
      <c r="D3" s="48" t="s">
        <v>0</v>
      </c>
      <c r="E3" s="75"/>
      <c r="F3" s="81" t="s">
        <v>3</v>
      </c>
      <c r="G3" s="83"/>
      <c r="H3" s="77"/>
      <c r="I3" s="46" t="s">
        <v>53</v>
      </c>
      <c r="J3" s="47" t="s">
        <v>54</v>
      </c>
      <c r="K3" s="75"/>
      <c r="L3" s="20" t="s">
        <v>42</v>
      </c>
      <c r="M3" s="21" t="s">
        <v>37</v>
      </c>
      <c r="N3" s="21" t="s">
        <v>38</v>
      </c>
      <c r="O3" s="21" t="s">
        <v>39</v>
      </c>
      <c r="P3" s="21" t="s">
        <v>40</v>
      </c>
      <c r="Q3" s="21" t="s">
        <v>41</v>
      </c>
      <c r="R3" s="22" t="s">
        <v>36</v>
      </c>
      <c r="S3" s="77"/>
      <c r="T3" s="9" t="s">
        <v>42</v>
      </c>
      <c r="U3" s="10" t="s">
        <v>43</v>
      </c>
      <c r="V3" s="10" t="s">
        <v>44</v>
      </c>
      <c r="W3" s="10" t="s">
        <v>45</v>
      </c>
      <c r="X3" s="10" t="s">
        <v>46</v>
      </c>
      <c r="Y3" s="10" t="s">
        <v>47</v>
      </c>
      <c r="Z3" s="14" t="s">
        <v>36</v>
      </c>
      <c r="AA3" s="6"/>
    </row>
    <row r="4" spans="2:27" x14ac:dyDescent="0.25">
      <c r="B4" s="3" t="s">
        <v>4</v>
      </c>
      <c r="C4" s="30">
        <v>2924</v>
      </c>
      <c r="D4" s="36">
        <f>C4/C$35</f>
        <v>2.5004489520177187E-2</v>
      </c>
      <c r="E4" s="75"/>
      <c r="F4" s="3" t="s">
        <v>5</v>
      </c>
      <c r="G4" s="34">
        <f>G$35*D4</f>
        <v>3500.6285328248064</v>
      </c>
      <c r="H4" s="77"/>
      <c r="I4" s="44">
        <f>G4/C4-1</f>
        <v>0.19720538058303916</v>
      </c>
      <c r="J4" s="15">
        <f>R39/C4-1</f>
        <v>-0.88030095759233928</v>
      </c>
      <c r="K4" s="75"/>
      <c r="L4" s="29">
        <v>1</v>
      </c>
      <c r="M4" s="11">
        <v>1</v>
      </c>
      <c r="N4" s="11">
        <v>1</v>
      </c>
      <c r="O4" s="11">
        <v>0</v>
      </c>
      <c r="P4" s="11">
        <v>0</v>
      </c>
      <c r="Q4" s="11">
        <v>1</v>
      </c>
      <c r="R4" s="19">
        <f>SUM(M4:Q4)</f>
        <v>3</v>
      </c>
      <c r="S4" s="77"/>
      <c r="T4" s="23">
        <f t="shared" ref="T4:T34" si="0">(G4*10%)*L4</f>
        <v>350.06285328248066</v>
      </c>
      <c r="U4" s="4">
        <f t="shared" ref="U4:U34" si="1">(($G4-$T4)/$R4)*M4</f>
        <v>1050.1885598474419</v>
      </c>
      <c r="V4" s="4">
        <f t="shared" ref="V4:V34" si="2">(($G4-$T4)/$R4)*N4</f>
        <v>1050.1885598474419</v>
      </c>
      <c r="W4" s="4">
        <f t="shared" ref="W4:W34" si="3">(($G4-$T4)/$R4)*O4</f>
        <v>0</v>
      </c>
      <c r="X4" s="4">
        <f t="shared" ref="X4:X34" si="4">(($G4-$T4)/$R4)*P4</f>
        <v>0</v>
      </c>
      <c r="Y4" s="4">
        <f t="shared" ref="Y4:Y34" si="5">(($G4-$T4)/$R4)*Q4</f>
        <v>1050.1885598474419</v>
      </c>
      <c r="Z4" s="24">
        <f>SUM(T4:Y4)</f>
        <v>3500.6285328248064</v>
      </c>
    </row>
    <row r="5" spans="2:27" x14ac:dyDescent="0.25">
      <c r="B5" s="3" t="s">
        <v>6</v>
      </c>
      <c r="C5" s="30">
        <v>3721</v>
      </c>
      <c r="D5" s="36">
        <f>C5/C$35</f>
        <v>3.1820008722496344E-2</v>
      </c>
      <c r="E5" s="75"/>
      <c r="F5" s="3" t="s">
        <v>4</v>
      </c>
      <c r="G5" s="34">
        <f>G$35*D5</f>
        <v>4454.8012211494879</v>
      </c>
      <c r="H5" s="77"/>
      <c r="I5" s="44">
        <f t="shared" ref="I5:I35" si="6">G5/C5-1</f>
        <v>0.19720538058303894</v>
      </c>
      <c r="J5" s="15">
        <f t="shared" ref="J5:J35" si="7">R40/C5-1</f>
        <v>-1</v>
      </c>
      <c r="K5" s="75"/>
      <c r="L5" s="29">
        <v>1</v>
      </c>
      <c r="M5" s="11">
        <v>1</v>
      </c>
      <c r="N5" s="11">
        <v>1</v>
      </c>
      <c r="O5" s="11">
        <v>1</v>
      </c>
      <c r="P5" s="11">
        <v>1</v>
      </c>
      <c r="Q5" s="11">
        <v>1</v>
      </c>
      <c r="R5" s="19">
        <f t="shared" ref="R5:R34" si="8">SUM(M5:Q5)</f>
        <v>5</v>
      </c>
      <c r="S5" s="77"/>
      <c r="T5" s="23">
        <f t="shared" si="0"/>
        <v>445.48012211494881</v>
      </c>
      <c r="U5" s="4">
        <f t="shared" si="1"/>
        <v>801.86421980690784</v>
      </c>
      <c r="V5" s="4">
        <f t="shared" si="2"/>
        <v>801.86421980690784</v>
      </c>
      <c r="W5" s="4">
        <f t="shared" si="3"/>
        <v>801.86421980690784</v>
      </c>
      <c r="X5" s="4">
        <f t="shared" si="4"/>
        <v>801.86421980690784</v>
      </c>
      <c r="Y5" s="4">
        <f t="shared" si="5"/>
        <v>801.86421980690784</v>
      </c>
      <c r="Z5" s="24">
        <f t="shared" ref="Z5:Z35" si="9">SUM(T5:Y5)</f>
        <v>4454.8012211494879</v>
      </c>
    </row>
    <row r="6" spans="2:27" x14ac:dyDescent="0.25">
      <c r="B6" s="3" t="s">
        <v>7</v>
      </c>
      <c r="C6" s="30">
        <v>5313</v>
      </c>
      <c r="D6" s="36">
        <f t="shared" ref="D6:D35" si="10">C6/C$35</f>
        <v>4.5433944193126331E-2</v>
      </c>
      <c r="E6" s="75"/>
      <c r="F6" s="3" t="s">
        <v>6</v>
      </c>
      <c r="G6" s="34">
        <f t="shared" ref="G6:G34" si="11">G$35*D6</f>
        <v>6360.7521870376868</v>
      </c>
      <c r="H6" s="77"/>
      <c r="I6" s="44">
        <f t="shared" si="6"/>
        <v>0.19720538058303916</v>
      </c>
      <c r="J6" s="15">
        <f t="shared" si="7"/>
        <v>-1</v>
      </c>
      <c r="K6" s="75"/>
      <c r="L6" s="29">
        <v>1</v>
      </c>
      <c r="M6" s="11">
        <v>1</v>
      </c>
      <c r="N6" s="11">
        <v>1</v>
      </c>
      <c r="O6" s="11">
        <v>0</v>
      </c>
      <c r="P6" s="11">
        <v>1</v>
      </c>
      <c r="Q6" s="11">
        <v>0</v>
      </c>
      <c r="R6" s="19">
        <f t="shared" si="8"/>
        <v>3</v>
      </c>
      <c r="S6" s="77"/>
      <c r="T6" s="23">
        <f t="shared" si="0"/>
        <v>636.07521870376877</v>
      </c>
      <c r="U6" s="4">
        <f t="shared" si="1"/>
        <v>1908.2256561113061</v>
      </c>
      <c r="V6" s="4">
        <f t="shared" si="2"/>
        <v>1908.2256561113061</v>
      </c>
      <c r="W6" s="4">
        <f t="shared" si="3"/>
        <v>0</v>
      </c>
      <c r="X6" s="4">
        <f t="shared" si="4"/>
        <v>1908.2256561113061</v>
      </c>
      <c r="Y6" s="4">
        <f t="shared" si="5"/>
        <v>0</v>
      </c>
      <c r="Z6" s="24">
        <f t="shared" si="9"/>
        <v>6360.7521870376877</v>
      </c>
    </row>
    <row r="7" spans="2:27" x14ac:dyDescent="0.25">
      <c r="B7" s="3" t="s">
        <v>8</v>
      </c>
      <c r="C7" s="30">
        <v>1490</v>
      </c>
      <c r="D7" s="36">
        <f t="shared" si="10"/>
        <v>1.2741685836205201E-2</v>
      </c>
      <c r="E7" s="75"/>
      <c r="F7" s="3" t="s">
        <v>7</v>
      </c>
      <c r="G7" s="34">
        <f t="shared" si="11"/>
        <v>1783.8360170687281</v>
      </c>
      <c r="H7" s="77"/>
      <c r="I7" s="44">
        <f t="shared" si="6"/>
        <v>0.19720538058303894</v>
      </c>
      <c r="J7" s="15">
        <f t="shared" si="7"/>
        <v>-1</v>
      </c>
      <c r="K7" s="75"/>
      <c r="L7" s="29">
        <v>1</v>
      </c>
      <c r="M7" s="11">
        <v>1</v>
      </c>
      <c r="N7" s="11">
        <v>0</v>
      </c>
      <c r="O7" s="11">
        <v>1</v>
      </c>
      <c r="P7" s="11">
        <v>1</v>
      </c>
      <c r="Q7" s="11">
        <v>1</v>
      </c>
      <c r="R7" s="19">
        <f t="shared" si="8"/>
        <v>4</v>
      </c>
      <c r="S7" s="77"/>
      <c r="T7" s="23">
        <f t="shared" si="0"/>
        <v>178.38360170687281</v>
      </c>
      <c r="U7" s="4">
        <f t="shared" si="1"/>
        <v>401.36310384046385</v>
      </c>
      <c r="V7" s="4">
        <f t="shared" si="2"/>
        <v>0</v>
      </c>
      <c r="W7" s="4">
        <f t="shared" si="3"/>
        <v>401.36310384046385</v>
      </c>
      <c r="X7" s="4">
        <f t="shared" si="4"/>
        <v>401.36310384046385</v>
      </c>
      <c r="Y7" s="4">
        <f t="shared" si="5"/>
        <v>401.36310384046385</v>
      </c>
      <c r="Z7" s="24">
        <f t="shared" si="9"/>
        <v>1783.8360170687283</v>
      </c>
    </row>
    <row r="8" spans="2:27" x14ac:dyDescent="0.25">
      <c r="B8" s="3" t="s">
        <v>9</v>
      </c>
      <c r="C8" s="30">
        <v>4545</v>
      </c>
      <c r="D8" s="36">
        <f t="shared" si="10"/>
        <v>3.8866417533927944E-2</v>
      </c>
      <c r="E8" s="75"/>
      <c r="F8" s="3" t="s">
        <v>8</v>
      </c>
      <c r="G8" s="34">
        <f>G$35*D8</f>
        <v>5441.2984547499118</v>
      </c>
      <c r="H8" s="77"/>
      <c r="I8" s="44">
        <f t="shared" si="6"/>
        <v>0.19720538058303894</v>
      </c>
      <c r="J8" s="15">
        <f t="shared" si="7"/>
        <v>-1</v>
      </c>
      <c r="K8" s="75"/>
      <c r="L8" s="29">
        <v>0</v>
      </c>
      <c r="M8" s="11">
        <v>0</v>
      </c>
      <c r="N8" s="11">
        <v>1</v>
      </c>
      <c r="O8" s="11">
        <v>1</v>
      </c>
      <c r="P8" s="11">
        <v>0</v>
      </c>
      <c r="Q8" s="11">
        <v>1</v>
      </c>
      <c r="R8" s="19">
        <f t="shared" si="8"/>
        <v>3</v>
      </c>
      <c r="S8" s="77"/>
      <c r="T8" s="23">
        <f t="shared" si="0"/>
        <v>0</v>
      </c>
      <c r="U8" s="4">
        <f t="shared" si="1"/>
        <v>0</v>
      </c>
      <c r="V8" s="4">
        <f t="shared" si="2"/>
        <v>1813.766151583304</v>
      </c>
      <c r="W8" s="4">
        <f t="shared" si="3"/>
        <v>1813.766151583304</v>
      </c>
      <c r="X8" s="4">
        <f t="shared" si="4"/>
        <v>0</v>
      </c>
      <c r="Y8" s="4">
        <f t="shared" si="5"/>
        <v>1813.766151583304</v>
      </c>
      <c r="Z8" s="24">
        <f t="shared" si="9"/>
        <v>5441.2984547499118</v>
      </c>
    </row>
    <row r="9" spans="2:27" x14ac:dyDescent="0.25">
      <c r="B9" s="3" t="s">
        <v>10</v>
      </c>
      <c r="C9" s="30">
        <v>4902</v>
      </c>
      <c r="D9" s="36">
        <f t="shared" si="10"/>
        <v>4.1919291254414695E-2</v>
      </c>
      <c r="E9" s="75"/>
      <c r="F9" s="3" t="s">
        <v>9</v>
      </c>
      <c r="G9" s="34">
        <f t="shared" si="11"/>
        <v>5868.7007756180574</v>
      </c>
      <c r="H9" s="77"/>
      <c r="I9" s="44">
        <f t="shared" si="6"/>
        <v>0.19720538058303894</v>
      </c>
      <c r="J9" s="15">
        <f t="shared" si="7"/>
        <v>-1</v>
      </c>
      <c r="K9" s="75"/>
      <c r="L9" s="29">
        <v>1</v>
      </c>
      <c r="M9" s="11">
        <v>1</v>
      </c>
      <c r="N9" s="11">
        <v>1</v>
      </c>
      <c r="O9" s="11">
        <v>1</v>
      </c>
      <c r="P9" s="11">
        <v>1</v>
      </c>
      <c r="Q9" s="11">
        <v>0</v>
      </c>
      <c r="R9" s="19">
        <f t="shared" si="8"/>
        <v>4</v>
      </c>
      <c r="S9" s="77"/>
      <c r="T9" s="23">
        <f t="shared" si="0"/>
        <v>586.87007756180572</v>
      </c>
      <c r="U9" s="4">
        <f t="shared" si="1"/>
        <v>1320.457674514063</v>
      </c>
      <c r="V9" s="4">
        <f t="shared" si="2"/>
        <v>1320.457674514063</v>
      </c>
      <c r="W9" s="4">
        <f t="shared" si="3"/>
        <v>1320.457674514063</v>
      </c>
      <c r="X9" s="4">
        <f t="shared" si="4"/>
        <v>1320.457674514063</v>
      </c>
      <c r="Y9" s="4">
        <f t="shared" si="5"/>
        <v>0</v>
      </c>
      <c r="Z9" s="24">
        <f t="shared" si="9"/>
        <v>5868.7007756180583</v>
      </c>
    </row>
    <row r="10" spans="2:27" x14ac:dyDescent="0.25">
      <c r="B10" s="3" t="s">
        <v>11</v>
      </c>
      <c r="C10" s="30">
        <v>3273</v>
      </c>
      <c r="D10" s="36">
        <f t="shared" si="10"/>
        <v>2.798895150463062E-2</v>
      </c>
      <c r="E10" s="75"/>
      <c r="F10" s="3" t="s">
        <v>10</v>
      </c>
      <c r="G10" s="34">
        <f t="shared" si="11"/>
        <v>3918.4532106482866</v>
      </c>
      <c r="H10" s="77"/>
      <c r="I10" s="44">
        <f t="shared" si="6"/>
        <v>0.19720538058303894</v>
      </c>
      <c r="J10" s="15">
        <f t="shared" si="7"/>
        <v>-1</v>
      </c>
      <c r="K10" s="75"/>
      <c r="L10" s="29">
        <v>1</v>
      </c>
      <c r="M10" s="11">
        <v>1</v>
      </c>
      <c r="N10" s="11">
        <v>1</v>
      </c>
      <c r="O10" s="11">
        <v>1</v>
      </c>
      <c r="P10" s="11">
        <v>1</v>
      </c>
      <c r="Q10" s="11">
        <v>1</v>
      </c>
      <c r="R10" s="19">
        <f t="shared" si="8"/>
        <v>5</v>
      </c>
      <c r="S10" s="77"/>
      <c r="T10" s="23">
        <f t="shared" si="0"/>
        <v>391.84532106482868</v>
      </c>
      <c r="U10" s="4">
        <f t="shared" si="1"/>
        <v>705.32157791669158</v>
      </c>
      <c r="V10" s="4">
        <f t="shared" si="2"/>
        <v>705.32157791669158</v>
      </c>
      <c r="W10" s="4">
        <f t="shared" si="3"/>
        <v>705.32157791669158</v>
      </c>
      <c r="X10" s="4">
        <f t="shared" si="4"/>
        <v>705.32157791669158</v>
      </c>
      <c r="Y10" s="4">
        <f t="shared" si="5"/>
        <v>705.32157791669158</v>
      </c>
      <c r="Z10" s="24">
        <f t="shared" si="9"/>
        <v>3918.453210648287</v>
      </c>
    </row>
    <row r="11" spans="2:27" x14ac:dyDescent="0.25">
      <c r="B11" s="3" t="s">
        <v>12</v>
      </c>
      <c r="C11" s="30">
        <v>3919</v>
      </c>
      <c r="D11" s="36">
        <f t="shared" si="10"/>
        <v>3.3513199189320927E-2</v>
      </c>
      <c r="E11" s="75"/>
      <c r="F11" s="3" t="s">
        <v>11</v>
      </c>
      <c r="G11" s="34">
        <f t="shared" si="11"/>
        <v>4691.8478865049301</v>
      </c>
      <c r="H11" s="77"/>
      <c r="I11" s="44">
        <f t="shared" si="6"/>
        <v>0.19720538058303916</v>
      </c>
      <c r="J11" s="15">
        <f t="shared" si="7"/>
        <v>-1</v>
      </c>
      <c r="K11" s="75"/>
      <c r="L11" s="29">
        <v>1</v>
      </c>
      <c r="M11" s="11">
        <v>1</v>
      </c>
      <c r="N11" s="11">
        <v>1</v>
      </c>
      <c r="O11" s="11">
        <v>1</v>
      </c>
      <c r="P11" s="11">
        <v>1</v>
      </c>
      <c r="Q11" s="11">
        <v>1</v>
      </c>
      <c r="R11" s="19">
        <f t="shared" si="8"/>
        <v>5</v>
      </c>
      <c r="S11" s="77"/>
      <c r="T11" s="23">
        <f t="shared" si="0"/>
        <v>469.18478865049303</v>
      </c>
      <c r="U11" s="4">
        <f t="shared" si="1"/>
        <v>844.53261957088739</v>
      </c>
      <c r="V11" s="4">
        <f t="shared" si="2"/>
        <v>844.53261957088739</v>
      </c>
      <c r="W11" s="4">
        <f t="shared" si="3"/>
        <v>844.53261957088739</v>
      </c>
      <c r="X11" s="4">
        <f t="shared" si="4"/>
        <v>844.53261957088739</v>
      </c>
      <c r="Y11" s="4">
        <f t="shared" si="5"/>
        <v>844.53261957088739</v>
      </c>
      <c r="Z11" s="24">
        <f t="shared" si="9"/>
        <v>4691.847886504931</v>
      </c>
    </row>
    <row r="12" spans="2:27" x14ac:dyDescent="0.25">
      <c r="B12" s="3" t="s">
        <v>13</v>
      </c>
      <c r="C12" s="30">
        <v>4110</v>
      </c>
      <c r="D12" s="36">
        <f>C12/C$35</f>
        <v>3.5146529387116363E-2</v>
      </c>
      <c r="E12" s="75"/>
      <c r="F12" s="3" t="s">
        <v>12</v>
      </c>
      <c r="G12" s="34">
        <f t="shared" si="11"/>
        <v>4920.5141141962904</v>
      </c>
      <c r="H12" s="77"/>
      <c r="I12" s="44">
        <f t="shared" si="6"/>
        <v>0.19720538058303894</v>
      </c>
      <c r="J12" s="15">
        <f t="shared" si="7"/>
        <v>-1</v>
      </c>
      <c r="K12" s="75"/>
      <c r="L12" s="29">
        <v>1</v>
      </c>
      <c r="M12" s="11">
        <v>1</v>
      </c>
      <c r="N12" s="11">
        <v>0</v>
      </c>
      <c r="O12" s="11">
        <v>1</v>
      </c>
      <c r="P12" s="11">
        <v>1</v>
      </c>
      <c r="Q12" s="11">
        <v>1</v>
      </c>
      <c r="R12" s="19">
        <f t="shared" si="8"/>
        <v>4</v>
      </c>
      <c r="S12" s="77"/>
      <c r="T12" s="23">
        <f t="shared" si="0"/>
        <v>492.05141141962906</v>
      </c>
      <c r="U12" s="4">
        <f t="shared" si="1"/>
        <v>1107.1156756941652</v>
      </c>
      <c r="V12" s="4">
        <f t="shared" si="2"/>
        <v>0</v>
      </c>
      <c r="W12" s="4">
        <f t="shared" si="3"/>
        <v>1107.1156756941652</v>
      </c>
      <c r="X12" s="4">
        <f t="shared" si="4"/>
        <v>1107.1156756941652</v>
      </c>
      <c r="Y12" s="4">
        <f t="shared" si="5"/>
        <v>1107.1156756941652</v>
      </c>
      <c r="Z12" s="24">
        <f t="shared" si="9"/>
        <v>4920.5141141962904</v>
      </c>
    </row>
    <row r="13" spans="2:27" x14ac:dyDescent="0.25">
      <c r="B13" s="3" t="s">
        <v>14</v>
      </c>
      <c r="C13" s="30">
        <v>5624</v>
      </c>
      <c r="D13" s="36">
        <f t="shared" si="10"/>
        <v>4.8093450431421512E-2</v>
      </c>
      <c r="E13" s="75"/>
      <c r="F13" s="3" t="s">
        <v>13</v>
      </c>
      <c r="G13" s="34">
        <f>G$35*D13</f>
        <v>6733.0830603990116</v>
      </c>
      <c r="H13" s="77"/>
      <c r="I13" s="44">
        <f t="shared" si="6"/>
        <v>0.19720538058303916</v>
      </c>
      <c r="J13" s="15">
        <f t="shared" si="7"/>
        <v>-1</v>
      </c>
      <c r="K13" s="75"/>
      <c r="L13" s="29">
        <v>0</v>
      </c>
      <c r="M13" s="11">
        <v>0</v>
      </c>
      <c r="N13" s="11">
        <v>1</v>
      </c>
      <c r="O13" s="11">
        <v>0</v>
      </c>
      <c r="P13" s="11">
        <v>1</v>
      </c>
      <c r="Q13" s="11">
        <v>1</v>
      </c>
      <c r="R13" s="19">
        <f t="shared" si="8"/>
        <v>3</v>
      </c>
      <c r="S13" s="77"/>
      <c r="T13" s="23">
        <f t="shared" si="0"/>
        <v>0</v>
      </c>
      <c r="U13" s="4">
        <f t="shared" si="1"/>
        <v>0</v>
      </c>
      <c r="V13" s="4">
        <f t="shared" si="2"/>
        <v>2244.3610201330039</v>
      </c>
      <c r="W13" s="4">
        <f t="shared" si="3"/>
        <v>0</v>
      </c>
      <c r="X13" s="4">
        <f t="shared" si="4"/>
        <v>2244.3610201330039</v>
      </c>
      <c r="Y13" s="4">
        <f t="shared" si="5"/>
        <v>2244.3610201330039</v>
      </c>
      <c r="Z13" s="24">
        <f t="shared" si="9"/>
        <v>6733.0830603990116</v>
      </c>
    </row>
    <row r="14" spans="2:27" x14ac:dyDescent="0.25">
      <c r="B14" s="3" t="s">
        <v>15</v>
      </c>
      <c r="C14" s="30">
        <v>3217</v>
      </c>
      <c r="D14" s="36">
        <f t="shared" si="10"/>
        <v>2.7510069352397405E-2</v>
      </c>
      <c r="E14" s="75"/>
      <c r="F14" s="3" t="s">
        <v>14</v>
      </c>
      <c r="G14" s="34">
        <f t="shared" si="11"/>
        <v>3851.4097093356368</v>
      </c>
      <c r="H14" s="77"/>
      <c r="I14" s="44">
        <f t="shared" si="6"/>
        <v>0.19720538058303916</v>
      </c>
      <c r="J14" s="15">
        <f t="shared" si="7"/>
        <v>-1</v>
      </c>
      <c r="K14" s="75"/>
      <c r="L14" s="29">
        <v>1</v>
      </c>
      <c r="M14" s="11">
        <v>1</v>
      </c>
      <c r="N14" s="11">
        <v>1</v>
      </c>
      <c r="O14" s="11">
        <v>1</v>
      </c>
      <c r="P14" s="11">
        <v>1</v>
      </c>
      <c r="Q14" s="11">
        <v>0</v>
      </c>
      <c r="R14" s="19">
        <f t="shared" si="8"/>
        <v>4</v>
      </c>
      <c r="S14" s="77"/>
      <c r="T14" s="23">
        <f t="shared" si="0"/>
        <v>385.14097093356372</v>
      </c>
      <c r="U14" s="4">
        <f t="shared" si="1"/>
        <v>866.5671846005182</v>
      </c>
      <c r="V14" s="4">
        <f t="shared" si="2"/>
        <v>866.5671846005182</v>
      </c>
      <c r="W14" s="4">
        <f t="shared" si="3"/>
        <v>866.5671846005182</v>
      </c>
      <c r="X14" s="4">
        <f t="shared" si="4"/>
        <v>866.5671846005182</v>
      </c>
      <c r="Y14" s="4">
        <f t="shared" si="5"/>
        <v>0</v>
      </c>
      <c r="Z14" s="24">
        <f t="shared" si="9"/>
        <v>3851.4097093356359</v>
      </c>
    </row>
    <row r="15" spans="2:27" x14ac:dyDescent="0.25">
      <c r="B15" s="3" t="s">
        <v>16</v>
      </c>
      <c r="C15" s="30">
        <v>4116</v>
      </c>
      <c r="D15" s="36">
        <f t="shared" si="10"/>
        <v>3.5197838189141351E-2</v>
      </c>
      <c r="E15" s="75"/>
      <c r="F15" s="3" t="s">
        <v>15</v>
      </c>
      <c r="G15" s="34">
        <f t="shared" si="11"/>
        <v>4927.6973464797893</v>
      </c>
      <c r="H15" s="77"/>
      <c r="I15" s="44">
        <f t="shared" si="6"/>
        <v>0.19720538058303916</v>
      </c>
      <c r="J15" s="15">
        <f t="shared" si="7"/>
        <v>-1</v>
      </c>
      <c r="K15" s="75"/>
      <c r="L15" s="29">
        <v>1</v>
      </c>
      <c r="M15" s="11">
        <v>1</v>
      </c>
      <c r="N15" s="11">
        <v>1</v>
      </c>
      <c r="O15" s="11">
        <v>1</v>
      </c>
      <c r="P15" s="11">
        <v>1</v>
      </c>
      <c r="Q15" s="11">
        <v>1</v>
      </c>
      <c r="R15" s="19">
        <f t="shared" si="8"/>
        <v>5</v>
      </c>
      <c r="S15" s="77"/>
      <c r="T15" s="23">
        <f t="shared" si="0"/>
        <v>492.76973464797896</v>
      </c>
      <c r="U15" s="4">
        <f t="shared" si="1"/>
        <v>886.98552236636203</v>
      </c>
      <c r="V15" s="4">
        <f t="shared" si="2"/>
        <v>886.98552236636203</v>
      </c>
      <c r="W15" s="4">
        <f t="shared" si="3"/>
        <v>886.98552236636203</v>
      </c>
      <c r="X15" s="4">
        <f t="shared" si="4"/>
        <v>886.98552236636203</v>
      </c>
      <c r="Y15" s="4">
        <f t="shared" si="5"/>
        <v>886.98552236636203</v>
      </c>
      <c r="Z15" s="24">
        <f t="shared" si="9"/>
        <v>4927.6973464797893</v>
      </c>
    </row>
    <row r="16" spans="2:27" x14ac:dyDescent="0.25">
      <c r="B16" s="3" t="s">
        <v>17</v>
      </c>
      <c r="C16" s="30">
        <v>4428</v>
      </c>
      <c r="D16" s="36">
        <f t="shared" si="10"/>
        <v>3.7865895894440692E-2</v>
      </c>
      <c r="E16" s="75"/>
      <c r="F16" s="3" t="s">
        <v>16</v>
      </c>
      <c r="G16" s="34">
        <f t="shared" si="11"/>
        <v>5301.2254252216972</v>
      </c>
      <c r="H16" s="77"/>
      <c r="I16" s="44">
        <f t="shared" si="6"/>
        <v>0.19720538058303916</v>
      </c>
      <c r="J16" s="15">
        <f t="shared" si="7"/>
        <v>-1</v>
      </c>
      <c r="K16" s="75"/>
      <c r="L16" s="29">
        <v>1</v>
      </c>
      <c r="M16" s="11">
        <v>1</v>
      </c>
      <c r="N16" s="11">
        <v>1</v>
      </c>
      <c r="O16" s="11">
        <v>1</v>
      </c>
      <c r="P16" s="11">
        <v>0</v>
      </c>
      <c r="Q16" s="11">
        <v>1</v>
      </c>
      <c r="R16" s="19">
        <f t="shared" si="8"/>
        <v>4</v>
      </c>
      <c r="S16" s="77"/>
      <c r="T16" s="23">
        <f t="shared" si="0"/>
        <v>530.12254252216974</v>
      </c>
      <c r="U16" s="4">
        <f t="shared" si="1"/>
        <v>1192.7757206748818</v>
      </c>
      <c r="V16" s="4">
        <f t="shared" si="2"/>
        <v>1192.7757206748818</v>
      </c>
      <c r="W16" s="4">
        <f t="shared" si="3"/>
        <v>1192.7757206748818</v>
      </c>
      <c r="X16" s="4">
        <f t="shared" si="4"/>
        <v>0</v>
      </c>
      <c r="Y16" s="4">
        <f t="shared" si="5"/>
        <v>1192.7757206748818</v>
      </c>
      <c r="Z16" s="24">
        <f t="shared" si="9"/>
        <v>5301.2254252216972</v>
      </c>
    </row>
    <row r="17" spans="2:26" x14ac:dyDescent="0.25">
      <c r="B17" s="3" t="s">
        <v>18</v>
      </c>
      <c r="C17" s="30">
        <v>5703</v>
      </c>
      <c r="D17" s="36">
        <f t="shared" si="10"/>
        <v>4.876901632475051E-2</v>
      </c>
      <c r="E17" s="75"/>
      <c r="F17" s="3" t="s">
        <v>17</v>
      </c>
      <c r="G17" s="34">
        <f t="shared" si="11"/>
        <v>6827.6622854650714</v>
      </c>
      <c r="H17" s="77"/>
      <c r="I17" s="44">
        <f t="shared" si="6"/>
        <v>0.19720538058303894</v>
      </c>
      <c r="J17" s="15">
        <f t="shared" si="7"/>
        <v>-1</v>
      </c>
      <c r="K17" s="75"/>
      <c r="L17" s="29">
        <v>0</v>
      </c>
      <c r="M17" s="11">
        <v>1</v>
      </c>
      <c r="N17" s="11">
        <v>1</v>
      </c>
      <c r="O17" s="11">
        <v>1</v>
      </c>
      <c r="P17" s="11">
        <v>1</v>
      </c>
      <c r="Q17" s="11">
        <v>1</v>
      </c>
      <c r="R17" s="19">
        <f t="shared" si="8"/>
        <v>5</v>
      </c>
      <c r="S17" s="77"/>
      <c r="T17" s="23">
        <f t="shared" si="0"/>
        <v>0</v>
      </c>
      <c r="U17" s="4">
        <f t="shared" si="1"/>
        <v>1365.5324570930143</v>
      </c>
      <c r="V17" s="4">
        <f t="shared" si="2"/>
        <v>1365.5324570930143</v>
      </c>
      <c r="W17" s="4">
        <f t="shared" si="3"/>
        <v>1365.5324570930143</v>
      </c>
      <c r="X17" s="4">
        <f t="shared" si="4"/>
        <v>1365.5324570930143</v>
      </c>
      <c r="Y17" s="4">
        <f t="shared" si="5"/>
        <v>1365.5324570930143</v>
      </c>
      <c r="Z17" s="24">
        <f t="shared" si="9"/>
        <v>6827.6622854650714</v>
      </c>
    </row>
    <row r="18" spans="2:26" x14ac:dyDescent="0.25">
      <c r="B18" s="3" t="s">
        <v>19</v>
      </c>
      <c r="C18" s="30">
        <v>6745</v>
      </c>
      <c r="D18" s="36">
        <f>C18/C$35</f>
        <v>5.767964494308999E-2</v>
      </c>
      <c r="E18" s="75"/>
      <c r="F18" s="3" t="s">
        <v>18</v>
      </c>
      <c r="G18" s="34">
        <f t="shared" si="11"/>
        <v>8075.1502920325984</v>
      </c>
      <c r="H18" s="77"/>
      <c r="I18" s="44">
        <f t="shared" si="6"/>
        <v>0.19720538058303894</v>
      </c>
      <c r="J18" s="15">
        <f t="shared" si="7"/>
        <v>-1</v>
      </c>
      <c r="K18" s="75"/>
      <c r="L18" s="29">
        <v>0</v>
      </c>
      <c r="M18" s="11">
        <v>1</v>
      </c>
      <c r="N18" s="11">
        <v>1</v>
      </c>
      <c r="O18" s="11">
        <v>1</v>
      </c>
      <c r="P18" s="11">
        <v>1</v>
      </c>
      <c r="Q18" s="11">
        <v>1</v>
      </c>
      <c r="R18" s="19">
        <f t="shared" si="8"/>
        <v>5</v>
      </c>
      <c r="S18" s="77"/>
      <c r="T18" s="23">
        <f t="shared" si="0"/>
        <v>0</v>
      </c>
      <c r="U18" s="4">
        <f t="shared" si="1"/>
        <v>1615.0300584065196</v>
      </c>
      <c r="V18" s="4">
        <f t="shared" si="2"/>
        <v>1615.0300584065196</v>
      </c>
      <c r="W18" s="4">
        <f t="shared" si="3"/>
        <v>1615.0300584065196</v>
      </c>
      <c r="X18" s="4">
        <f t="shared" si="4"/>
        <v>1615.0300584065196</v>
      </c>
      <c r="Y18" s="4">
        <f t="shared" si="5"/>
        <v>1615.0300584065196</v>
      </c>
      <c r="Z18" s="24">
        <f t="shared" si="9"/>
        <v>8075.1502920325984</v>
      </c>
    </row>
    <row r="19" spans="2:26" x14ac:dyDescent="0.25">
      <c r="B19" s="3" t="s">
        <v>20</v>
      </c>
      <c r="C19" s="30">
        <v>4737</v>
      </c>
      <c r="D19" s="36">
        <f t="shared" si="10"/>
        <v>4.0508299198727539E-2</v>
      </c>
      <c r="E19" s="75"/>
      <c r="F19" s="3" t="s">
        <v>19</v>
      </c>
      <c r="G19" s="34">
        <f t="shared" si="11"/>
        <v>5671.1618878218551</v>
      </c>
      <c r="H19" s="77"/>
      <c r="I19" s="44">
        <f t="shared" si="6"/>
        <v>0.19720538058303894</v>
      </c>
      <c r="J19" s="15">
        <f t="shared" si="7"/>
        <v>-1</v>
      </c>
      <c r="K19" s="75"/>
      <c r="L19" s="29">
        <v>1</v>
      </c>
      <c r="M19" s="11">
        <v>0</v>
      </c>
      <c r="N19" s="11">
        <v>1</v>
      </c>
      <c r="O19" s="11">
        <v>1</v>
      </c>
      <c r="P19" s="11">
        <v>1</v>
      </c>
      <c r="Q19" s="11">
        <v>1</v>
      </c>
      <c r="R19" s="19">
        <f t="shared" si="8"/>
        <v>4</v>
      </c>
      <c r="S19" s="77"/>
      <c r="T19" s="23">
        <f t="shared" si="0"/>
        <v>567.11618878218553</v>
      </c>
      <c r="U19" s="4">
        <f t="shared" si="1"/>
        <v>0</v>
      </c>
      <c r="V19" s="4">
        <f t="shared" si="2"/>
        <v>1276.0114247599174</v>
      </c>
      <c r="W19" s="4">
        <f t="shared" si="3"/>
        <v>1276.0114247599174</v>
      </c>
      <c r="X19" s="4">
        <f t="shared" si="4"/>
        <v>1276.0114247599174</v>
      </c>
      <c r="Y19" s="4">
        <f t="shared" si="5"/>
        <v>1276.0114247599174</v>
      </c>
      <c r="Z19" s="24">
        <f t="shared" si="9"/>
        <v>5671.161887821856</v>
      </c>
    </row>
    <row r="20" spans="2:26" x14ac:dyDescent="0.25">
      <c r="B20" s="3" t="s">
        <v>21</v>
      </c>
      <c r="C20" s="30">
        <v>6046</v>
      </c>
      <c r="D20" s="36">
        <f t="shared" si="10"/>
        <v>5.1702169507178958E-2</v>
      </c>
      <c r="E20" s="75"/>
      <c r="F20" s="3" t="s">
        <v>20</v>
      </c>
      <c r="G20" s="34">
        <f t="shared" si="11"/>
        <v>7238.303731005054</v>
      </c>
      <c r="H20" s="77"/>
      <c r="I20" s="44">
        <f t="shared" si="6"/>
        <v>0.19720538058303894</v>
      </c>
      <c r="J20" s="15">
        <f t="shared" si="7"/>
        <v>-1</v>
      </c>
      <c r="K20" s="75"/>
      <c r="L20" s="29">
        <v>1</v>
      </c>
      <c r="M20" s="11">
        <v>1</v>
      </c>
      <c r="N20" s="11">
        <v>0</v>
      </c>
      <c r="O20" s="11">
        <v>0</v>
      </c>
      <c r="P20" s="11">
        <v>1</v>
      </c>
      <c r="Q20" s="11">
        <v>1</v>
      </c>
      <c r="R20" s="19">
        <f t="shared" si="8"/>
        <v>3</v>
      </c>
      <c r="S20" s="77"/>
      <c r="T20" s="23">
        <f t="shared" si="0"/>
        <v>723.83037310050543</v>
      </c>
      <c r="U20" s="4">
        <f t="shared" si="1"/>
        <v>2171.4911193015164</v>
      </c>
      <c r="V20" s="4">
        <f t="shared" si="2"/>
        <v>0</v>
      </c>
      <c r="W20" s="4">
        <f t="shared" si="3"/>
        <v>0</v>
      </c>
      <c r="X20" s="4">
        <f t="shared" si="4"/>
        <v>2171.4911193015164</v>
      </c>
      <c r="Y20" s="4">
        <f t="shared" si="5"/>
        <v>2171.4911193015164</v>
      </c>
      <c r="Z20" s="24">
        <f t="shared" si="9"/>
        <v>7238.3037310050549</v>
      </c>
    </row>
    <row r="21" spans="2:26" x14ac:dyDescent="0.25">
      <c r="B21" s="3" t="s">
        <v>22</v>
      </c>
      <c r="C21" s="30">
        <v>3295</v>
      </c>
      <c r="D21" s="36">
        <f t="shared" si="10"/>
        <v>2.8177083778722238E-2</v>
      </c>
      <c r="E21" s="75"/>
      <c r="F21" s="3" t="s">
        <v>21</v>
      </c>
      <c r="G21" s="34">
        <f t="shared" si="11"/>
        <v>3944.7917290211135</v>
      </c>
      <c r="H21" s="77"/>
      <c r="I21" s="44">
        <f t="shared" si="6"/>
        <v>0.19720538058303894</v>
      </c>
      <c r="J21" s="15">
        <f t="shared" si="7"/>
        <v>-1</v>
      </c>
      <c r="K21" s="75"/>
      <c r="L21" s="29">
        <v>1</v>
      </c>
      <c r="M21" s="11">
        <v>1</v>
      </c>
      <c r="N21" s="11">
        <v>1</v>
      </c>
      <c r="O21" s="11">
        <v>1</v>
      </c>
      <c r="P21" s="11">
        <v>1</v>
      </c>
      <c r="Q21" s="11">
        <v>1</v>
      </c>
      <c r="R21" s="19">
        <f t="shared" si="8"/>
        <v>5</v>
      </c>
      <c r="S21" s="77"/>
      <c r="T21" s="23">
        <f t="shared" si="0"/>
        <v>394.47917290211137</v>
      </c>
      <c r="U21" s="4">
        <f t="shared" si="1"/>
        <v>710.06251122380047</v>
      </c>
      <c r="V21" s="4">
        <f t="shared" si="2"/>
        <v>710.06251122380047</v>
      </c>
      <c r="W21" s="4">
        <f t="shared" si="3"/>
        <v>710.06251122380047</v>
      </c>
      <c r="X21" s="4">
        <f t="shared" si="4"/>
        <v>710.06251122380047</v>
      </c>
      <c r="Y21" s="4">
        <f t="shared" si="5"/>
        <v>710.06251122380047</v>
      </c>
      <c r="Z21" s="24">
        <f t="shared" si="9"/>
        <v>3944.7917290211135</v>
      </c>
    </row>
    <row r="22" spans="2:26" x14ac:dyDescent="0.25">
      <c r="B22" s="3" t="s">
        <v>23</v>
      </c>
      <c r="C22" s="30">
        <v>4369</v>
      </c>
      <c r="D22" s="36">
        <f t="shared" si="10"/>
        <v>3.7361359341194979E-2</v>
      </c>
      <c r="E22" s="75"/>
      <c r="F22" s="3" t="s">
        <v>22</v>
      </c>
      <c r="G22" s="34">
        <f t="shared" si="11"/>
        <v>5230.5903077672974</v>
      </c>
      <c r="H22" s="77"/>
      <c r="I22" s="44">
        <f t="shared" si="6"/>
        <v>0.19720538058303894</v>
      </c>
      <c r="J22" s="15">
        <f t="shared" si="7"/>
        <v>-1</v>
      </c>
      <c r="K22" s="75"/>
      <c r="L22" s="29">
        <v>1</v>
      </c>
      <c r="M22" s="11">
        <v>1</v>
      </c>
      <c r="N22" s="11">
        <v>1</v>
      </c>
      <c r="O22" s="11">
        <v>1</v>
      </c>
      <c r="P22" s="11">
        <v>1</v>
      </c>
      <c r="Q22" s="11">
        <v>1</v>
      </c>
      <c r="R22" s="19">
        <f t="shared" si="8"/>
        <v>5</v>
      </c>
      <c r="S22" s="77"/>
      <c r="T22" s="23">
        <f t="shared" si="0"/>
        <v>523.05903077672974</v>
      </c>
      <c r="U22" s="4">
        <f t="shared" si="1"/>
        <v>941.50625539811358</v>
      </c>
      <c r="V22" s="4">
        <f t="shared" si="2"/>
        <v>941.50625539811358</v>
      </c>
      <c r="W22" s="4">
        <f t="shared" si="3"/>
        <v>941.50625539811358</v>
      </c>
      <c r="X22" s="4">
        <f t="shared" si="4"/>
        <v>941.50625539811358</v>
      </c>
      <c r="Y22" s="4">
        <f t="shared" si="5"/>
        <v>941.50625539811358</v>
      </c>
      <c r="Z22" s="24">
        <f t="shared" si="9"/>
        <v>5230.5903077672974</v>
      </c>
    </row>
    <row r="23" spans="2:26" x14ac:dyDescent="0.25">
      <c r="B23" s="3" t="s">
        <v>24</v>
      </c>
      <c r="C23" s="30">
        <v>3290</v>
      </c>
      <c r="D23" s="36">
        <f t="shared" si="10"/>
        <v>2.8134326443701417E-2</v>
      </c>
      <c r="E23" s="75"/>
      <c r="F23" s="3" t="s">
        <v>23</v>
      </c>
      <c r="G23" s="34">
        <f t="shared" si="11"/>
        <v>3938.8057021181985</v>
      </c>
      <c r="H23" s="77"/>
      <c r="I23" s="44">
        <f t="shared" si="6"/>
        <v>0.19720538058303916</v>
      </c>
      <c r="J23" s="15">
        <f t="shared" si="7"/>
        <v>-1</v>
      </c>
      <c r="K23" s="75"/>
      <c r="L23" s="29">
        <v>1</v>
      </c>
      <c r="M23" s="11">
        <v>0</v>
      </c>
      <c r="N23" s="11">
        <v>1</v>
      </c>
      <c r="O23" s="11">
        <v>1</v>
      </c>
      <c r="P23" s="11">
        <v>0</v>
      </c>
      <c r="Q23" s="11">
        <v>0</v>
      </c>
      <c r="R23" s="19">
        <f t="shared" si="8"/>
        <v>2</v>
      </c>
      <c r="S23" s="77"/>
      <c r="T23" s="23">
        <f t="shared" si="0"/>
        <v>393.88057021181987</v>
      </c>
      <c r="U23" s="4">
        <f t="shared" si="1"/>
        <v>0</v>
      </c>
      <c r="V23" s="4">
        <f t="shared" si="2"/>
        <v>1772.4625659531894</v>
      </c>
      <c r="W23" s="4">
        <f t="shared" si="3"/>
        <v>1772.4625659531894</v>
      </c>
      <c r="X23" s="4">
        <f t="shared" si="4"/>
        <v>0</v>
      </c>
      <c r="Y23" s="4">
        <f t="shared" si="5"/>
        <v>0</v>
      </c>
      <c r="Z23" s="24">
        <f t="shared" si="9"/>
        <v>3938.8057021181985</v>
      </c>
    </row>
    <row r="24" spans="2:26" x14ac:dyDescent="0.25">
      <c r="B24" s="3" t="s">
        <v>25</v>
      </c>
      <c r="C24" s="30">
        <v>3356</v>
      </c>
      <c r="D24" s="36">
        <f t="shared" si="10"/>
        <v>2.8698723265976278E-2</v>
      </c>
      <c r="E24" s="75"/>
      <c r="F24" s="3" t="s">
        <v>24</v>
      </c>
      <c r="G24" s="34">
        <f t="shared" si="11"/>
        <v>4017.8212572366788</v>
      </c>
      <c r="H24" s="77"/>
      <c r="I24" s="44">
        <f t="shared" si="6"/>
        <v>0.19720538058303894</v>
      </c>
      <c r="J24" s="15">
        <f t="shared" si="7"/>
        <v>-1</v>
      </c>
      <c r="K24" s="75"/>
      <c r="L24" s="29">
        <v>1</v>
      </c>
      <c r="M24" s="11">
        <v>1</v>
      </c>
      <c r="N24" s="11">
        <v>1</v>
      </c>
      <c r="O24" s="11">
        <v>1</v>
      </c>
      <c r="P24" s="11">
        <v>1</v>
      </c>
      <c r="Q24" s="11">
        <v>1</v>
      </c>
      <c r="R24" s="19">
        <f t="shared" si="8"/>
        <v>5</v>
      </c>
      <c r="S24" s="77"/>
      <c r="T24" s="23">
        <f t="shared" si="0"/>
        <v>401.78212572366789</v>
      </c>
      <c r="U24" s="4">
        <f t="shared" si="1"/>
        <v>723.20782630260214</v>
      </c>
      <c r="V24" s="4">
        <f t="shared" si="2"/>
        <v>723.20782630260214</v>
      </c>
      <c r="W24" s="4">
        <f t="shared" si="3"/>
        <v>723.20782630260214</v>
      </c>
      <c r="X24" s="4">
        <f t="shared" si="4"/>
        <v>723.20782630260214</v>
      </c>
      <c r="Y24" s="4">
        <f t="shared" si="5"/>
        <v>723.20782630260214</v>
      </c>
      <c r="Z24" s="24">
        <f t="shared" si="9"/>
        <v>4017.8212572366792</v>
      </c>
    </row>
    <row r="25" spans="2:26" x14ac:dyDescent="0.25">
      <c r="B25" s="3" t="s">
        <v>26</v>
      </c>
      <c r="C25" s="30">
        <v>3435</v>
      </c>
      <c r="D25" s="36">
        <f t="shared" si="10"/>
        <v>2.9374289159305279E-2</v>
      </c>
      <c r="E25" s="75"/>
      <c r="F25" s="3" t="s">
        <v>25</v>
      </c>
      <c r="G25" s="34">
        <f t="shared" si="11"/>
        <v>4112.400482302739</v>
      </c>
      <c r="H25" s="77"/>
      <c r="I25" s="44">
        <f t="shared" si="6"/>
        <v>0.19720538058303894</v>
      </c>
      <c r="J25" s="15">
        <f t="shared" si="7"/>
        <v>-1</v>
      </c>
      <c r="K25" s="75"/>
      <c r="L25" s="29">
        <v>1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9">
        <f t="shared" si="8"/>
        <v>5</v>
      </c>
      <c r="S25" s="77"/>
      <c r="T25" s="23">
        <f t="shared" si="0"/>
        <v>411.24004823027394</v>
      </c>
      <c r="U25" s="4">
        <f t="shared" si="1"/>
        <v>740.23208681449307</v>
      </c>
      <c r="V25" s="4">
        <f t="shared" si="2"/>
        <v>740.23208681449307</v>
      </c>
      <c r="W25" s="4">
        <f t="shared" si="3"/>
        <v>740.23208681449307</v>
      </c>
      <c r="X25" s="4">
        <f t="shared" si="4"/>
        <v>740.23208681449307</v>
      </c>
      <c r="Y25" s="4">
        <f t="shared" si="5"/>
        <v>740.23208681449307</v>
      </c>
      <c r="Z25" s="24">
        <f t="shared" si="9"/>
        <v>4112.400482302739</v>
      </c>
    </row>
    <row r="26" spans="2:26" x14ac:dyDescent="0.25">
      <c r="B26" s="3" t="s">
        <v>27</v>
      </c>
      <c r="C26" s="30">
        <v>3727</v>
      </c>
      <c r="D26" s="36">
        <f t="shared" si="10"/>
        <v>3.1871317524521332E-2</v>
      </c>
      <c r="E26" s="75"/>
      <c r="F26" s="3" t="s">
        <v>26</v>
      </c>
      <c r="G26" s="34">
        <f t="shared" si="11"/>
        <v>4461.9844534329868</v>
      </c>
      <c r="H26" s="77"/>
      <c r="I26" s="44">
        <f t="shared" si="6"/>
        <v>0.19720538058303916</v>
      </c>
      <c r="J26" s="15">
        <f t="shared" si="7"/>
        <v>-1</v>
      </c>
      <c r="K26" s="75"/>
      <c r="L26" s="29">
        <v>0</v>
      </c>
      <c r="M26" s="11">
        <v>1</v>
      </c>
      <c r="N26" s="11">
        <v>0</v>
      </c>
      <c r="O26" s="11">
        <v>1</v>
      </c>
      <c r="P26" s="11">
        <v>1</v>
      </c>
      <c r="Q26" s="11">
        <v>1</v>
      </c>
      <c r="R26" s="19">
        <f t="shared" si="8"/>
        <v>4</v>
      </c>
      <c r="S26" s="77"/>
      <c r="T26" s="23">
        <f t="shared" si="0"/>
        <v>0</v>
      </c>
      <c r="U26" s="4">
        <f t="shared" si="1"/>
        <v>1115.4961133582467</v>
      </c>
      <c r="V26" s="4">
        <f t="shared" si="2"/>
        <v>0</v>
      </c>
      <c r="W26" s="4">
        <f t="shared" si="3"/>
        <v>1115.4961133582467</v>
      </c>
      <c r="X26" s="4">
        <f t="shared" si="4"/>
        <v>1115.4961133582467</v>
      </c>
      <c r="Y26" s="4">
        <f t="shared" si="5"/>
        <v>1115.4961133582467</v>
      </c>
      <c r="Z26" s="24">
        <f t="shared" si="9"/>
        <v>4461.9844534329868</v>
      </c>
    </row>
    <row r="27" spans="2:26" x14ac:dyDescent="0.25">
      <c r="B27" s="3" t="s">
        <v>28</v>
      </c>
      <c r="C27" s="30">
        <v>4756</v>
      </c>
      <c r="D27" s="36">
        <f t="shared" si="10"/>
        <v>4.067077707180667E-2</v>
      </c>
      <c r="E27" s="75"/>
      <c r="F27" s="3" t="s">
        <v>27</v>
      </c>
      <c r="G27" s="34">
        <f t="shared" si="11"/>
        <v>5693.9087900529339</v>
      </c>
      <c r="H27" s="77"/>
      <c r="I27" s="44">
        <f t="shared" si="6"/>
        <v>0.19720538058303916</v>
      </c>
      <c r="J27" s="15">
        <f t="shared" si="7"/>
        <v>-1</v>
      </c>
      <c r="K27" s="75"/>
      <c r="L27" s="29">
        <v>1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9">
        <f t="shared" si="8"/>
        <v>5</v>
      </c>
      <c r="S27" s="77"/>
      <c r="T27" s="23">
        <f t="shared" si="0"/>
        <v>569.39087900529341</v>
      </c>
      <c r="U27" s="4">
        <f t="shared" si="1"/>
        <v>1024.9035822095279</v>
      </c>
      <c r="V27" s="4">
        <f t="shared" si="2"/>
        <v>1024.9035822095279</v>
      </c>
      <c r="W27" s="4">
        <f t="shared" si="3"/>
        <v>1024.9035822095279</v>
      </c>
      <c r="X27" s="4">
        <f t="shared" si="4"/>
        <v>1024.9035822095279</v>
      </c>
      <c r="Y27" s="4">
        <f t="shared" si="5"/>
        <v>1024.9035822095279</v>
      </c>
      <c r="Z27" s="24">
        <f t="shared" si="9"/>
        <v>5693.9087900529339</v>
      </c>
    </row>
    <row r="28" spans="2:26" x14ac:dyDescent="0.25">
      <c r="B28" s="3" t="s">
        <v>29</v>
      </c>
      <c r="C28" s="30">
        <v>3247</v>
      </c>
      <c r="D28" s="36">
        <f t="shared" si="10"/>
        <v>2.7766613362522341E-2</v>
      </c>
      <c r="E28" s="75"/>
      <c r="F28" s="3" t="s">
        <v>28</v>
      </c>
      <c r="G28" s="34">
        <f t="shared" si="11"/>
        <v>3887.3258707531277</v>
      </c>
      <c r="H28" s="77"/>
      <c r="I28" s="44">
        <f t="shared" si="6"/>
        <v>0.19720538058303894</v>
      </c>
      <c r="J28" s="15">
        <f t="shared" si="7"/>
        <v>-1</v>
      </c>
      <c r="K28" s="75"/>
      <c r="L28" s="29">
        <v>1</v>
      </c>
      <c r="M28" s="11">
        <v>1</v>
      </c>
      <c r="N28" s="11">
        <v>1</v>
      </c>
      <c r="O28" s="11">
        <v>1</v>
      </c>
      <c r="P28" s="11">
        <v>1</v>
      </c>
      <c r="Q28" s="11">
        <v>1</v>
      </c>
      <c r="R28" s="19">
        <f t="shared" si="8"/>
        <v>5</v>
      </c>
      <c r="S28" s="77"/>
      <c r="T28" s="23">
        <f t="shared" si="0"/>
        <v>388.73258707531278</v>
      </c>
      <c r="U28" s="4">
        <f t="shared" si="1"/>
        <v>699.71865673556294</v>
      </c>
      <c r="V28" s="4">
        <f t="shared" si="2"/>
        <v>699.71865673556294</v>
      </c>
      <c r="W28" s="4">
        <f t="shared" si="3"/>
        <v>699.71865673556294</v>
      </c>
      <c r="X28" s="4">
        <f t="shared" si="4"/>
        <v>699.71865673556294</v>
      </c>
      <c r="Y28" s="4">
        <f t="shared" si="5"/>
        <v>699.71865673556294</v>
      </c>
      <c r="Z28" s="24">
        <f t="shared" si="9"/>
        <v>3887.3258707531277</v>
      </c>
    </row>
    <row r="29" spans="2:26" x14ac:dyDescent="0.25">
      <c r="B29" s="3" t="s">
        <v>30</v>
      </c>
      <c r="C29" s="30">
        <v>1651</v>
      </c>
      <c r="D29" s="36">
        <f t="shared" si="10"/>
        <v>1.4118472023875697E-2</v>
      </c>
      <c r="E29" s="75"/>
      <c r="F29" s="3" t="s">
        <v>29</v>
      </c>
      <c r="G29" s="34">
        <f t="shared" si="11"/>
        <v>1976.5860833425975</v>
      </c>
      <c r="H29" s="77"/>
      <c r="I29" s="44">
        <f t="shared" si="6"/>
        <v>0.19720538058303916</v>
      </c>
      <c r="J29" s="15">
        <f t="shared" si="7"/>
        <v>-1</v>
      </c>
      <c r="K29" s="75"/>
      <c r="L29" s="29">
        <v>1</v>
      </c>
      <c r="M29" s="11">
        <v>1</v>
      </c>
      <c r="N29" s="11">
        <v>1</v>
      </c>
      <c r="O29" s="11">
        <v>0</v>
      </c>
      <c r="P29" s="11">
        <v>1</v>
      </c>
      <c r="Q29" s="11">
        <v>1</v>
      </c>
      <c r="R29" s="19">
        <f t="shared" si="8"/>
        <v>4</v>
      </c>
      <c r="S29" s="77"/>
      <c r="T29" s="23">
        <f t="shared" si="0"/>
        <v>197.65860833425975</v>
      </c>
      <c r="U29" s="4">
        <f t="shared" si="1"/>
        <v>444.73186875208444</v>
      </c>
      <c r="V29" s="4">
        <f t="shared" si="2"/>
        <v>444.73186875208444</v>
      </c>
      <c r="W29" s="4">
        <f t="shared" si="3"/>
        <v>0</v>
      </c>
      <c r="X29" s="4">
        <f t="shared" si="4"/>
        <v>444.73186875208444</v>
      </c>
      <c r="Y29" s="4">
        <f t="shared" si="5"/>
        <v>444.73186875208444</v>
      </c>
      <c r="Z29" s="24">
        <f t="shared" si="9"/>
        <v>1976.5860833425975</v>
      </c>
    </row>
    <row r="30" spans="2:26" x14ac:dyDescent="0.25">
      <c r="B30" s="3" t="s">
        <v>31</v>
      </c>
      <c r="C30" s="30">
        <v>2277</v>
      </c>
      <c r="D30" s="36">
        <f t="shared" si="10"/>
        <v>1.9471690368482713E-2</v>
      </c>
      <c r="E30" s="75"/>
      <c r="F30" s="3" t="s">
        <v>30</v>
      </c>
      <c r="G30" s="34">
        <f t="shared" si="11"/>
        <v>2726.0366515875799</v>
      </c>
      <c r="H30" s="77"/>
      <c r="I30" s="44">
        <f t="shared" si="6"/>
        <v>0.19720538058303894</v>
      </c>
      <c r="J30" s="15">
        <f t="shared" si="7"/>
        <v>-1</v>
      </c>
      <c r="K30" s="75"/>
      <c r="L30" s="29">
        <v>1</v>
      </c>
      <c r="M30" s="11">
        <v>0</v>
      </c>
      <c r="N30" s="11">
        <v>1</v>
      </c>
      <c r="O30" s="11">
        <v>1</v>
      </c>
      <c r="P30" s="11">
        <v>1</v>
      </c>
      <c r="Q30" s="11">
        <v>0</v>
      </c>
      <c r="R30" s="19">
        <f t="shared" si="8"/>
        <v>3</v>
      </c>
      <c r="S30" s="77"/>
      <c r="T30" s="23">
        <f t="shared" si="0"/>
        <v>272.60366515875802</v>
      </c>
      <c r="U30" s="4">
        <f t="shared" si="1"/>
        <v>0</v>
      </c>
      <c r="V30" s="4">
        <f t="shared" si="2"/>
        <v>817.810995476274</v>
      </c>
      <c r="W30" s="4">
        <f t="shared" si="3"/>
        <v>817.810995476274</v>
      </c>
      <c r="X30" s="4">
        <f t="shared" si="4"/>
        <v>817.810995476274</v>
      </c>
      <c r="Y30" s="4">
        <f t="shared" si="5"/>
        <v>0</v>
      </c>
      <c r="Z30" s="24">
        <f t="shared" si="9"/>
        <v>2726.0366515875803</v>
      </c>
    </row>
    <row r="31" spans="2:26" x14ac:dyDescent="0.25">
      <c r="B31" s="3" t="s">
        <v>32</v>
      </c>
      <c r="C31" s="30">
        <v>2559</v>
      </c>
      <c r="D31" s="36">
        <f t="shared" si="10"/>
        <v>2.1883204063657121E-2</v>
      </c>
      <c r="E31" s="75"/>
      <c r="F31" s="3" t="s">
        <v>31</v>
      </c>
      <c r="G31" s="34">
        <f t="shared" si="11"/>
        <v>3063.6485689119968</v>
      </c>
      <c r="H31" s="77"/>
      <c r="I31" s="44">
        <f t="shared" si="6"/>
        <v>0.19720538058303894</v>
      </c>
      <c r="J31" s="15">
        <f t="shared" si="7"/>
        <v>-1</v>
      </c>
      <c r="K31" s="75"/>
      <c r="L31" s="29">
        <v>0</v>
      </c>
      <c r="M31" s="11">
        <v>1</v>
      </c>
      <c r="N31" s="11">
        <v>1</v>
      </c>
      <c r="O31" s="11">
        <v>1</v>
      </c>
      <c r="P31" s="11">
        <v>1</v>
      </c>
      <c r="Q31" s="11">
        <v>1</v>
      </c>
      <c r="R31" s="19">
        <f t="shared" si="8"/>
        <v>5</v>
      </c>
      <c r="S31" s="77"/>
      <c r="T31" s="23">
        <f t="shared" si="0"/>
        <v>0</v>
      </c>
      <c r="U31" s="4">
        <f t="shared" si="1"/>
        <v>612.72971378239936</v>
      </c>
      <c r="V31" s="4">
        <f t="shared" si="2"/>
        <v>612.72971378239936</v>
      </c>
      <c r="W31" s="4">
        <f t="shared" si="3"/>
        <v>612.72971378239936</v>
      </c>
      <c r="X31" s="4">
        <f t="shared" si="4"/>
        <v>612.72971378239936</v>
      </c>
      <c r="Y31" s="4">
        <f t="shared" si="5"/>
        <v>612.72971378239936</v>
      </c>
      <c r="Z31" s="24">
        <f t="shared" si="9"/>
        <v>3063.6485689119968</v>
      </c>
    </row>
    <row r="32" spans="2:26" x14ac:dyDescent="0.25">
      <c r="B32" s="3" t="s">
        <v>33</v>
      </c>
      <c r="C32" s="30">
        <v>2139</v>
      </c>
      <c r="D32" s="36">
        <f t="shared" si="10"/>
        <v>1.8291587921908003E-2</v>
      </c>
      <c r="E32" s="75"/>
      <c r="F32" s="3" t="s">
        <v>32</v>
      </c>
      <c r="G32" s="34">
        <f t="shared" si="11"/>
        <v>2560.8223090671204</v>
      </c>
      <c r="H32" s="77"/>
      <c r="I32" s="44">
        <f t="shared" si="6"/>
        <v>0.19720538058303894</v>
      </c>
      <c r="J32" s="15">
        <f t="shared" si="7"/>
        <v>-1</v>
      </c>
      <c r="K32" s="75"/>
      <c r="L32" s="29">
        <v>0</v>
      </c>
      <c r="M32" s="11">
        <v>1</v>
      </c>
      <c r="N32" s="11">
        <v>1</v>
      </c>
      <c r="O32" s="11">
        <v>1</v>
      </c>
      <c r="P32" s="11">
        <v>1</v>
      </c>
      <c r="Q32" s="11">
        <v>1</v>
      </c>
      <c r="R32" s="19">
        <f t="shared" si="8"/>
        <v>5</v>
      </c>
      <c r="S32" s="77"/>
      <c r="T32" s="23">
        <f t="shared" si="0"/>
        <v>0</v>
      </c>
      <c r="U32" s="4">
        <f t="shared" si="1"/>
        <v>512.16446181342405</v>
      </c>
      <c r="V32" s="4">
        <f t="shared" si="2"/>
        <v>512.16446181342405</v>
      </c>
      <c r="W32" s="4">
        <f t="shared" si="3"/>
        <v>512.16446181342405</v>
      </c>
      <c r="X32" s="4">
        <f t="shared" si="4"/>
        <v>512.16446181342405</v>
      </c>
      <c r="Y32" s="4">
        <f t="shared" si="5"/>
        <v>512.16446181342405</v>
      </c>
      <c r="Z32" s="24">
        <f t="shared" si="9"/>
        <v>2560.8223090671204</v>
      </c>
    </row>
    <row r="33" spans="2:26" x14ac:dyDescent="0.25">
      <c r="B33" s="3" t="s">
        <v>34</v>
      </c>
      <c r="C33" s="30">
        <v>1675</v>
      </c>
      <c r="D33" s="36">
        <f t="shared" si="10"/>
        <v>1.4323707231975645E-2</v>
      </c>
      <c r="E33" s="75"/>
      <c r="F33" s="3" t="s">
        <v>33</v>
      </c>
      <c r="G33" s="34">
        <f t="shared" si="11"/>
        <v>2005.3190124765904</v>
      </c>
      <c r="H33" s="77"/>
      <c r="I33" s="44">
        <f t="shared" si="6"/>
        <v>0.19720538058303894</v>
      </c>
      <c r="J33" s="15">
        <f t="shared" si="7"/>
        <v>-1</v>
      </c>
      <c r="K33" s="75"/>
      <c r="L33" s="29">
        <v>1</v>
      </c>
      <c r="M33" s="11">
        <v>1</v>
      </c>
      <c r="N33" s="11">
        <v>0</v>
      </c>
      <c r="O33" s="11">
        <v>1</v>
      </c>
      <c r="P33" s="11">
        <v>1</v>
      </c>
      <c r="Q33" s="11">
        <v>1</v>
      </c>
      <c r="R33" s="19">
        <f t="shared" si="8"/>
        <v>4</v>
      </c>
      <c r="S33" s="77"/>
      <c r="T33" s="23">
        <f t="shared" si="0"/>
        <v>200.53190124765905</v>
      </c>
      <c r="U33" s="4">
        <f t="shared" si="1"/>
        <v>451.19677780723282</v>
      </c>
      <c r="V33" s="4">
        <f t="shared" si="2"/>
        <v>0</v>
      </c>
      <c r="W33" s="4">
        <f t="shared" si="3"/>
        <v>451.19677780723282</v>
      </c>
      <c r="X33" s="4">
        <f t="shared" si="4"/>
        <v>451.19677780723282</v>
      </c>
      <c r="Y33" s="4">
        <f t="shared" si="5"/>
        <v>451.19677780723282</v>
      </c>
      <c r="Z33" s="24">
        <f t="shared" si="9"/>
        <v>2005.3190124765904</v>
      </c>
    </row>
    <row r="34" spans="2:26" ht="15.75" thickBot="1" x14ac:dyDescent="0.3">
      <c r="B34" s="12" t="s">
        <v>35</v>
      </c>
      <c r="C34" s="31">
        <v>2350</v>
      </c>
      <c r="D34" s="37">
        <f t="shared" si="10"/>
        <v>2.0095947459786725E-2</v>
      </c>
      <c r="E34" s="75"/>
      <c r="F34" s="12" t="s">
        <v>34</v>
      </c>
      <c r="G34" s="35">
        <f t="shared" si="11"/>
        <v>2813.4326443701416</v>
      </c>
      <c r="H34" s="77"/>
      <c r="I34" s="45">
        <f t="shared" si="6"/>
        <v>0.19720538058303894</v>
      </c>
      <c r="J34" s="16">
        <f t="shared" si="7"/>
        <v>-1</v>
      </c>
      <c r="K34" s="75"/>
      <c r="L34" s="29">
        <v>1</v>
      </c>
      <c r="M34" s="11">
        <v>1</v>
      </c>
      <c r="N34" s="11">
        <v>1</v>
      </c>
      <c r="O34" s="11">
        <v>1</v>
      </c>
      <c r="P34" s="11">
        <v>1</v>
      </c>
      <c r="Q34" s="11">
        <v>1</v>
      </c>
      <c r="R34" s="19">
        <f t="shared" si="8"/>
        <v>5</v>
      </c>
      <c r="S34" s="77"/>
      <c r="T34" s="23">
        <f t="shared" si="0"/>
        <v>281.34326443701417</v>
      </c>
      <c r="U34" s="4">
        <f t="shared" si="1"/>
        <v>506.41787598662552</v>
      </c>
      <c r="V34" s="4">
        <f t="shared" si="2"/>
        <v>506.41787598662552</v>
      </c>
      <c r="W34" s="4">
        <f t="shared" si="3"/>
        <v>506.41787598662552</v>
      </c>
      <c r="X34" s="4">
        <f t="shared" si="4"/>
        <v>506.41787598662552</v>
      </c>
      <c r="Y34" s="4">
        <f t="shared" si="5"/>
        <v>506.41787598662552</v>
      </c>
      <c r="Z34" s="25">
        <f t="shared" si="9"/>
        <v>2813.4326443701416</v>
      </c>
    </row>
    <row r="35" spans="2:26" ht="15.75" thickBot="1" x14ac:dyDescent="0.3">
      <c r="B35" s="13" t="s">
        <v>36</v>
      </c>
      <c r="C35" s="32">
        <f>SUM(C4:C34)</f>
        <v>116939</v>
      </c>
      <c r="D35" s="17">
        <f t="shared" si="10"/>
        <v>1</v>
      </c>
      <c r="E35" s="84"/>
      <c r="F35" s="18" t="s">
        <v>36</v>
      </c>
      <c r="G35" s="33">
        <v>140000</v>
      </c>
      <c r="H35" s="85"/>
      <c r="I35" s="43">
        <f t="shared" si="6"/>
        <v>0.19720538058303894</v>
      </c>
      <c r="J35" s="17">
        <f t="shared" si="7"/>
        <v>-0.99700698654854236</v>
      </c>
      <c r="K35" s="75"/>
      <c r="L35" s="78"/>
      <c r="M35" s="79"/>
      <c r="N35" s="79"/>
      <c r="O35" s="79"/>
      <c r="P35" s="79"/>
      <c r="Q35" s="79"/>
      <c r="R35" s="80"/>
      <c r="S35" s="77"/>
      <c r="T35" s="26">
        <f>SUM(T4:T34)</f>
        <v>10283.635057594132</v>
      </c>
      <c r="U35" s="27">
        <f>SUM(U4:U34)</f>
        <v>24719.818879928851</v>
      </c>
      <c r="V35" s="27">
        <f t="shared" ref="V35:Y35" si="12">SUM(V4:V34)</f>
        <v>27397.568247832914</v>
      </c>
      <c r="W35" s="27">
        <f t="shared" si="12"/>
        <v>24825.232813689185</v>
      </c>
      <c r="X35" s="27">
        <f t="shared" si="12"/>
        <v>26815.038039775725</v>
      </c>
      <c r="Y35" s="27">
        <f t="shared" si="12"/>
        <v>25958.706961179192</v>
      </c>
      <c r="Z35" s="28">
        <f t="shared" si="9"/>
        <v>140000</v>
      </c>
    </row>
    <row r="36" spans="2:26" ht="15.75" thickBot="1" x14ac:dyDescent="0.3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</row>
    <row r="37" spans="2:26" ht="15.75" thickBot="1" x14ac:dyDescent="0.3">
      <c r="L37" s="66" t="s">
        <v>52</v>
      </c>
      <c r="M37" s="67"/>
      <c r="N37" s="67"/>
      <c r="O37" s="67"/>
      <c r="P37" s="67"/>
      <c r="Q37" s="67"/>
      <c r="R37" s="68"/>
      <c r="S37" s="75"/>
      <c r="T37" s="69" t="s">
        <v>51</v>
      </c>
      <c r="U37" s="70"/>
      <c r="V37" s="70"/>
      <c r="W37" s="70"/>
      <c r="X37" s="70"/>
      <c r="Y37" s="70"/>
      <c r="Z37" s="71"/>
    </row>
    <row r="38" spans="2:26" x14ac:dyDescent="0.25">
      <c r="L38" s="9" t="s">
        <v>42</v>
      </c>
      <c r="M38" s="10" t="s">
        <v>43</v>
      </c>
      <c r="N38" s="10" t="s">
        <v>44</v>
      </c>
      <c r="O38" s="10" t="s">
        <v>45</v>
      </c>
      <c r="P38" s="10" t="s">
        <v>46</v>
      </c>
      <c r="Q38" s="10" t="s">
        <v>47</v>
      </c>
      <c r="R38" s="14" t="s">
        <v>36</v>
      </c>
      <c r="S38" s="75"/>
      <c r="T38" s="20" t="s">
        <v>42</v>
      </c>
      <c r="U38" s="21" t="s">
        <v>43</v>
      </c>
      <c r="V38" s="21" t="s">
        <v>44</v>
      </c>
      <c r="W38" s="21" t="s">
        <v>45</v>
      </c>
      <c r="X38" s="21" t="s">
        <v>46</v>
      </c>
      <c r="Y38" s="21" t="s">
        <v>47</v>
      </c>
      <c r="Z38" s="22" t="s">
        <v>36</v>
      </c>
    </row>
    <row r="39" spans="2:26" x14ac:dyDescent="0.25">
      <c r="L39" s="38">
        <v>350</v>
      </c>
      <c r="M39" s="30"/>
      <c r="N39" s="30"/>
      <c r="O39" s="30"/>
      <c r="P39" s="30"/>
      <c r="Q39" s="30"/>
      <c r="R39" s="24">
        <f>SUM(L39:Q39)</f>
        <v>350</v>
      </c>
      <c r="S39" s="75"/>
      <c r="T39" s="39">
        <f>L39/T4-1</f>
        <v>-1.795485636116867E-4</v>
      </c>
      <c r="U39" s="5">
        <f t="shared" ref="U39:Y54" si="13">M39/U4-1</f>
        <v>-1</v>
      </c>
      <c r="V39" s="5">
        <f>N39/V4-1</f>
        <v>-1</v>
      </c>
      <c r="W39" s="5" t="e">
        <f t="shared" si="13"/>
        <v>#DIV/0!</v>
      </c>
      <c r="X39" s="5" t="e">
        <f t="shared" si="13"/>
        <v>#DIV/0!</v>
      </c>
      <c r="Y39" s="5">
        <f t="shared" si="13"/>
        <v>-1</v>
      </c>
      <c r="Z39" s="15">
        <f>R39/Z4-1</f>
        <v>-0.90001795485636116</v>
      </c>
    </row>
    <row r="40" spans="2:26" x14ac:dyDescent="0.25">
      <c r="L40" s="38"/>
      <c r="M40" s="30"/>
      <c r="N40" s="30"/>
      <c r="O40" s="30"/>
      <c r="P40" s="30"/>
      <c r="Q40" s="30"/>
      <c r="R40" s="24">
        <f t="shared" ref="R40:R69" si="14">SUM(L40:Q40)</f>
        <v>0</v>
      </c>
      <c r="S40" s="75"/>
      <c r="T40" s="39">
        <f t="shared" ref="T40:T69" si="15">L40/T5-1</f>
        <v>-1</v>
      </c>
      <c r="U40" s="5">
        <f t="shared" si="13"/>
        <v>-1</v>
      </c>
      <c r="V40" s="5">
        <f>N40/V5-1</f>
        <v>-1</v>
      </c>
      <c r="W40" s="5">
        <f t="shared" si="13"/>
        <v>-1</v>
      </c>
      <c r="X40" s="5">
        <f t="shared" si="13"/>
        <v>-1</v>
      </c>
      <c r="Y40" s="5">
        <f t="shared" si="13"/>
        <v>-1</v>
      </c>
      <c r="Z40" s="15">
        <f t="shared" ref="Z40:Z70" si="16">R40/Z5-1</f>
        <v>-1</v>
      </c>
    </row>
    <row r="41" spans="2:26" x14ac:dyDescent="0.25">
      <c r="L41" s="38"/>
      <c r="M41" s="30"/>
      <c r="N41" s="30"/>
      <c r="O41" s="30"/>
      <c r="P41" s="30"/>
      <c r="Q41" s="30"/>
      <c r="R41" s="24">
        <f t="shared" si="14"/>
        <v>0</v>
      </c>
      <c r="S41" s="75"/>
      <c r="T41" s="39">
        <f t="shared" si="15"/>
        <v>-1</v>
      </c>
      <c r="U41" s="5">
        <f t="shared" si="13"/>
        <v>-1</v>
      </c>
      <c r="V41" s="5">
        <f t="shared" si="13"/>
        <v>-1</v>
      </c>
      <c r="W41" s="5" t="e">
        <f t="shared" si="13"/>
        <v>#DIV/0!</v>
      </c>
      <c r="X41" s="5">
        <f t="shared" si="13"/>
        <v>-1</v>
      </c>
      <c r="Y41" s="5" t="e">
        <f t="shared" si="13"/>
        <v>#DIV/0!</v>
      </c>
      <c r="Z41" s="15">
        <f t="shared" si="16"/>
        <v>-1</v>
      </c>
    </row>
    <row r="42" spans="2:26" x14ac:dyDescent="0.25">
      <c r="L42" s="38"/>
      <c r="M42" s="30"/>
      <c r="N42" s="30"/>
      <c r="O42" s="30"/>
      <c r="P42" s="30"/>
      <c r="Q42" s="30"/>
      <c r="R42" s="24">
        <f t="shared" si="14"/>
        <v>0</v>
      </c>
      <c r="S42" s="75"/>
      <c r="T42" s="39">
        <f t="shared" si="15"/>
        <v>-1</v>
      </c>
      <c r="U42" s="5">
        <f t="shared" si="13"/>
        <v>-1</v>
      </c>
      <c r="V42" s="5" t="e">
        <f>N42/V7-1</f>
        <v>#DIV/0!</v>
      </c>
      <c r="W42" s="5">
        <f t="shared" si="13"/>
        <v>-1</v>
      </c>
      <c r="X42" s="5">
        <f t="shared" si="13"/>
        <v>-1</v>
      </c>
      <c r="Y42" s="5">
        <f t="shared" si="13"/>
        <v>-1</v>
      </c>
      <c r="Z42" s="15">
        <f t="shared" si="16"/>
        <v>-1</v>
      </c>
    </row>
    <row r="43" spans="2:26" x14ac:dyDescent="0.25">
      <c r="L43" s="38"/>
      <c r="M43" s="30"/>
      <c r="N43" s="30"/>
      <c r="O43" s="30"/>
      <c r="P43" s="30"/>
      <c r="Q43" s="30"/>
      <c r="R43" s="24">
        <f t="shared" si="14"/>
        <v>0</v>
      </c>
      <c r="S43" s="75"/>
      <c r="T43" s="39" t="e">
        <f t="shared" si="15"/>
        <v>#DIV/0!</v>
      </c>
      <c r="U43" s="5" t="e">
        <f t="shared" si="13"/>
        <v>#DIV/0!</v>
      </c>
      <c r="V43" s="5">
        <f t="shared" si="13"/>
        <v>-1</v>
      </c>
      <c r="W43" s="5">
        <f t="shared" si="13"/>
        <v>-1</v>
      </c>
      <c r="X43" s="5" t="e">
        <f t="shared" si="13"/>
        <v>#DIV/0!</v>
      </c>
      <c r="Y43" s="5">
        <f t="shared" si="13"/>
        <v>-1</v>
      </c>
      <c r="Z43" s="15">
        <f t="shared" si="16"/>
        <v>-1</v>
      </c>
    </row>
    <row r="44" spans="2:26" x14ac:dyDescent="0.25">
      <c r="L44" s="38"/>
      <c r="M44" s="30"/>
      <c r="N44" s="30"/>
      <c r="O44" s="30"/>
      <c r="P44" s="30"/>
      <c r="Q44" s="30"/>
      <c r="R44" s="24">
        <f t="shared" si="14"/>
        <v>0</v>
      </c>
      <c r="S44" s="75"/>
      <c r="T44" s="39">
        <f t="shared" si="15"/>
        <v>-1</v>
      </c>
      <c r="U44" s="5">
        <f t="shared" si="13"/>
        <v>-1</v>
      </c>
      <c r="V44" s="5">
        <f t="shared" si="13"/>
        <v>-1</v>
      </c>
      <c r="W44" s="5">
        <f t="shared" si="13"/>
        <v>-1</v>
      </c>
      <c r="X44" s="5">
        <f t="shared" si="13"/>
        <v>-1</v>
      </c>
      <c r="Y44" s="5" t="e">
        <f t="shared" si="13"/>
        <v>#DIV/0!</v>
      </c>
      <c r="Z44" s="15">
        <f t="shared" si="16"/>
        <v>-1</v>
      </c>
    </row>
    <row r="45" spans="2:26" x14ac:dyDescent="0.25">
      <c r="L45" s="38"/>
      <c r="M45" s="30"/>
      <c r="N45" s="30"/>
      <c r="O45" s="30"/>
      <c r="P45" s="30"/>
      <c r="Q45" s="30"/>
      <c r="R45" s="24">
        <f t="shared" si="14"/>
        <v>0</v>
      </c>
      <c r="S45" s="75"/>
      <c r="T45" s="39">
        <f t="shared" si="15"/>
        <v>-1</v>
      </c>
      <c r="U45" s="5">
        <f t="shared" si="13"/>
        <v>-1</v>
      </c>
      <c r="V45" s="5">
        <f t="shared" si="13"/>
        <v>-1</v>
      </c>
      <c r="W45" s="5">
        <f t="shared" si="13"/>
        <v>-1</v>
      </c>
      <c r="X45" s="5">
        <f t="shared" si="13"/>
        <v>-1</v>
      </c>
      <c r="Y45" s="5">
        <f t="shared" si="13"/>
        <v>-1</v>
      </c>
      <c r="Z45" s="15">
        <f t="shared" si="16"/>
        <v>-1</v>
      </c>
    </row>
    <row r="46" spans="2:26" x14ac:dyDescent="0.25">
      <c r="L46" s="38"/>
      <c r="M46" s="30"/>
      <c r="N46" s="30"/>
      <c r="O46" s="30"/>
      <c r="P46" s="30"/>
      <c r="Q46" s="30"/>
      <c r="R46" s="24">
        <f t="shared" si="14"/>
        <v>0</v>
      </c>
      <c r="S46" s="75"/>
      <c r="T46" s="39">
        <f t="shared" si="15"/>
        <v>-1</v>
      </c>
      <c r="U46" s="5">
        <f t="shared" si="13"/>
        <v>-1</v>
      </c>
      <c r="V46" s="5">
        <f t="shared" si="13"/>
        <v>-1</v>
      </c>
      <c r="W46" s="5">
        <f t="shared" si="13"/>
        <v>-1</v>
      </c>
      <c r="X46" s="5">
        <f t="shared" si="13"/>
        <v>-1</v>
      </c>
      <c r="Y46" s="5">
        <f t="shared" si="13"/>
        <v>-1</v>
      </c>
      <c r="Z46" s="15">
        <f t="shared" si="16"/>
        <v>-1</v>
      </c>
    </row>
    <row r="47" spans="2:26" x14ac:dyDescent="0.25">
      <c r="L47" s="38"/>
      <c r="M47" s="30"/>
      <c r="N47" s="30"/>
      <c r="O47" s="30"/>
      <c r="P47" s="30"/>
      <c r="Q47" s="30"/>
      <c r="R47" s="24">
        <f t="shared" si="14"/>
        <v>0</v>
      </c>
      <c r="S47" s="75"/>
      <c r="T47" s="39">
        <f t="shared" si="15"/>
        <v>-1</v>
      </c>
      <c r="U47" s="5">
        <f t="shared" si="13"/>
        <v>-1</v>
      </c>
      <c r="V47" s="5" t="e">
        <f t="shared" si="13"/>
        <v>#DIV/0!</v>
      </c>
      <c r="W47" s="5">
        <f t="shared" si="13"/>
        <v>-1</v>
      </c>
      <c r="X47" s="5">
        <f t="shared" si="13"/>
        <v>-1</v>
      </c>
      <c r="Y47" s="5">
        <f t="shared" si="13"/>
        <v>-1</v>
      </c>
      <c r="Z47" s="15">
        <f t="shared" si="16"/>
        <v>-1</v>
      </c>
    </row>
    <row r="48" spans="2:26" x14ac:dyDescent="0.25">
      <c r="L48" s="38"/>
      <c r="M48" s="30"/>
      <c r="N48" s="30"/>
      <c r="O48" s="30"/>
      <c r="P48" s="30"/>
      <c r="Q48" s="30"/>
      <c r="R48" s="24">
        <f t="shared" si="14"/>
        <v>0</v>
      </c>
      <c r="S48" s="75"/>
      <c r="T48" s="39" t="e">
        <f t="shared" si="15"/>
        <v>#DIV/0!</v>
      </c>
      <c r="U48" s="5" t="e">
        <f t="shared" si="13"/>
        <v>#DIV/0!</v>
      </c>
      <c r="V48" s="5">
        <f t="shared" si="13"/>
        <v>-1</v>
      </c>
      <c r="W48" s="5" t="e">
        <f t="shared" si="13"/>
        <v>#DIV/0!</v>
      </c>
      <c r="X48" s="5">
        <f t="shared" si="13"/>
        <v>-1</v>
      </c>
      <c r="Y48" s="5">
        <f t="shared" si="13"/>
        <v>-1</v>
      </c>
      <c r="Z48" s="15">
        <f t="shared" si="16"/>
        <v>-1</v>
      </c>
    </row>
    <row r="49" spans="12:26" x14ac:dyDescent="0.25">
      <c r="L49" s="38"/>
      <c r="M49" s="30"/>
      <c r="N49" s="30"/>
      <c r="O49" s="30"/>
      <c r="P49" s="30"/>
      <c r="Q49" s="30"/>
      <c r="R49" s="24">
        <f t="shared" si="14"/>
        <v>0</v>
      </c>
      <c r="S49" s="75"/>
      <c r="T49" s="39">
        <f t="shared" si="15"/>
        <v>-1</v>
      </c>
      <c r="U49" s="5">
        <f t="shared" si="13"/>
        <v>-1</v>
      </c>
      <c r="V49" s="5">
        <f t="shared" si="13"/>
        <v>-1</v>
      </c>
      <c r="W49" s="5">
        <f t="shared" si="13"/>
        <v>-1</v>
      </c>
      <c r="X49" s="5">
        <f t="shared" si="13"/>
        <v>-1</v>
      </c>
      <c r="Y49" s="5" t="e">
        <f t="shared" si="13"/>
        <v>#DIV/0!</v>
      </c>
      <c r="Z49" s="15">
        <f t="shared" si="16"/>
        <v>-1</v>
      </c>
    </row>
    <row r="50" spans="12:26" x14ac:dyDescent="0.25">
      <c r="L50" s="38"/>
      <c r="M50" s="30"/>
      <c r="N50" s="30"/>
      <c r="O50" s="30"/>
      <c r="P50" s="30"/>
      <c r="Q50" s="30"/>
      <c r="R50" s="24">
        <f t="shared" si="14"/>
        <v>0</v>
      </c>
      <c r="S50" s="75"/>
      <c r="T50" s="39">
        <f t="shared" si="15"/>
        <v>-1</v>
      </c>
      <c r="U50" s="5">
        <f t="shared" si="13"/>
        <v>-1</v>
      </c>
      <c r="V50" s="5">
        <f t="shared" si="13"/>
        <v>-1</v>
      </c>
      <c r="W50" s="5">
        <f t="shared" si="13"/>
        <v>-1</v>
      </c>
      <c r="X50" s="5">
        <f t="shared" si="13"/>
        <v>-1</v>
      </c>
      <c r="Y50" s="5">
        <f t="shared" si="13"/>
        <v>-1</v>
      </c>
      <c r="Z50" s="15">
        <f t="shared" si="16"/>
        <v>-1</v>
      </c>
    </row>
    <row r="51" spans="12:26" x14ac:dyDescent="0.25">
      <c r="L51" s="38"/>
      <c r="M51" s="30"/>
      <c r="N51" s="30"/>
      <c r="O51" s="30"/>
      <c r="P51" s="30"/>
      <c r="Q51" s="30"/>
      <c r="R51" s="24">
        <f t="shared" si="14"/>
        <v>0</v>
      </c>
      <c r="S51" s="75"/>
      <c r="T51" s="39">
        <f t="shared" si="15"/>
        <v>-1</v>
      </c>
      <c r="U51" s="5">
        <f t="shared" si="13"/>
        <v>-1</v>
      </c>
      <c r="V51" s="5">
        <f t="shared" si="13"/>
        <v>-1</v>
      </c>
      <c r="W51" s="5">
        <f t="shared" si="13"/>
        <v>-1</v>
      </c>
      <c r="X51" s="5" t="e">
        <f t="shared" si="13"/>
        <v>#DIV/0!</v>
      </c>
      <c r="Y51" s="5">
        <f t="shared" si="13"/>
        <v>-1</v>
      </c>
      <c r="Z51" s="15">
        <f t="shared" si="16"/>
        <v>-1</v>
      </c>
    </row>
    <row r="52" spans="12:26" x14ac:dyDescent="0.25">
      <c r="L52" s="38"/>
      <c r="M52" s="30"/>
      <c r="N52" s="30"/>
      <c r="O52" s="30"/>
      <c r="P52" s="30"/>
      <c r="Q52" s="30"/>
      <c r="R52" s="24">
        <f t="shared" si="14"/>
        <v>0</v>
      </c>
      <c r="S52" s="75"/>
      <c r="T52" s="39" t="e">
        <f t="shared" si="15"/>
        <v>#DIV/0!</v>
      </c>
      <c r="U52" s="5">
        <f t="shared" si="13"/>
        <v>-1</v>
      </c>
      <c r="V52" s="5">
        <f t="shared" si="13"/>
        <v>-1</v>
      </c>
      <c r="W52" s="5">
        <f t="shared" si="13"/>
        <v>-1</v>
      </c>
      <c r="X52" s="5">
        <f t="shared" si="13"/>
        <v>-1</v>
      </c>
      <c r="Y52" s="5">
        <f t="shared" si="13"/>
        <v>-1</v>
      </c>
      <c r="Z52" s="15">
        <f t="shared" si="16"/>
        <v>-1</v>
      </c>
    </row>
    <row r="53" spans="12:26" x14ac:dyDescent="0.25">
      <c r="L53" s="38"/>
      <c r="M53" s="30"/>
      <c r="N53" s="30"/>
      <c r="O53" s="30"/>
      <c r="P53" s="30"/>
      <c r="Q53" s="30"/>
      <c r="R53" s="24">
        <f t="shared" si="14"/>
        <v>0</v>
      </c>
      <c r="S53" s="75"/>
      <c r="T53" s="39" t="e">
        <f t="shared" si="15"/>
        <v>#DIV/0!</v>
      </c>
      <c r="U53" s="5">
        <f t="shared" si="13"/>
        <v>-1</v>
      </c>
      <c r="V53" s="5">
        <f t="shared" si="13"/>
        <v>-1</v>
      </c>
      <c r="W53" s="5">
        <f t="shared" si="13"/>
        <v>-1</v>
      </c>
      <c r="X53" s="5">
        <f t="shared" si="13"/>
        <v>-1</v>
      </c>
      <c r="Y53" s="5">
        <f t="shared" si="13"/>
        <v>-1</v>
      </c>
      <c r="Z53" s="15">
        <f t="shared" si="16"/>
        <v>-1</v>
      </c>
    </row>
    <row r="54" spans="12:26" x14ac:dyDescent="0.25">
      <c r="L54" s="38"/>
      <c r="M54" s="30"/>
      <c r="N54" s="30"/>
      <c r="O54" s="30"/>
      <c r="P54" s="30"/>
      <c r="Q54" s="30"/>
      <c r="R54" s="24">
        <f t="shared" si="14"/>
        <v>0</v>
      </c>
      <c r="S54" s="75"/>
      <c r="T54" s="39">
        <f t="shared" si="15"/>
        <v>-1</v>
      </c>
      <c r="U54" s="5" t="e">
        <f t="shared" si="13"/>
        <v>#DIV/0!</v>
      </c>
      <c r="V54" s="5">
        <f t="shared" si="13"/>
        <v>-1</v>
      </c>
      <c r="W54" s="5">
        <f t="shared" si="13"/>
        <v>-1</v>
      </c>
      <c r="X54" s="5">
        <f t="shared" si="13"/>
        <v>-1</v>
      </c>
      <c r="Y54" s="5">
        <f t="shared" si="13"/>
        <v>-1</v>
      </c>
      <c r="Z54" s="15">
        <f t="shared" si="16"/>
        <v>-1</v>
      </c>
    </row>
    <row r="55" spans="12:26" x14ac:dyDescent="0.25">
      <c r="L55" s="38"/>
      <c r="M55" s="30"/>
      <c r="N55" s="30"/>
      <c r="O55" s="30"/>
      <c r="P55" s="30"/>
      <c r="Q55" s="30"/>
      <c r="R55" s="24">
        <f t="shared" si="14"/>
        <v>0</v>
      </c>
      <c r="S55" s="75"/>
      <c r="T55" s="39">
        <f t="shared" si="15"/>
        <v>-1</v>
      </c>
      <c r="U55" s="5">
        <f t="shared" ref="U55:U70" si="17">M55/U20-1</f>
        <v>-1</v>
      </c>
      <c r="V55" s="5" t="e">
        <f t="shared" ref="V55:V70" si="18">N55/V20-1</f>
        <v>#DIV/0!</v>
      </c>
      <c r="W55" s="5" t="e">
        <f t="shared" ref="W55:W70" si="19">O55/W20-1</f>
        <v>#DIV/0!</v>
      </c>
      <c r="X55" s="5">
        <f t="shared" ref="X55:X70" si="20">P55/X20-1</f>
        <v>-1</v>
      </c>
      <c r="Y55" s="5">
        <f t="shared" ref="Y55:Y70" si="21">Q55/Y20-1</f>
        <v>-1</v>
      </c>
      <c r="Z55" s="15">
        <f t="shared" si="16"/>
        <v>-1</v>
      </c>
    </row>
    <row r="56" spans="12:26" x14ac:dyDescent="0.25">
      <c r="L56" s="38"/>
      <c r="M56" s="30"/>
      <c r="N56" s="30"/>
      <c r="O56" s="30"/>
      <c r="P56" s="30"/>
      <c r="Q56" s="30"/>
      <c r="R56" s="24">
        <f t="shared" si="14"/>
        <v>0</v>
      </c>
      <c r="S56" s="75"/>
      <c r="T56" s="39">
        <f t="shared" si="15"/>
        <v>-1</v>
      </c>
      <c r="U56" s="5">
        <f t="shared" si="17"/>
        <v>-1</v>
      </c>
      <c r="V56" s="5">
        <f t="shared" si="18"/>
        <v>-1</v>
      </c>
      <c r="W56" s="5">
        <f t="shared" si="19"/>
        <v>-1</v>
      </c>
      <c r="X56" s="5">
        <f t="shared" si="20"/>
        <v>-1</v>
      </c>
      <c r="Y56" s="5">
        <f t="shared" si="21"/>
        <v>-1</v>
      </c>
      <c r="Z56" s="15">
        <f t="shared" si="16"/>
        <v>-1</v>
      </c>
    </row>
    <row r="57" spans="12:26" x14ac:dyDescent="0.25">
      <c r="L57" s="38"/>
      <c r="M57" s="30"/>
      <c r="N57" s="30"/>
      <c r="O57" s="30"/>
      <c r="P57" s="30"/>
      <c r="Q57" s="30"/>
      <c r="R57" s="24">
        <f t="shared" si="14"/>
        <v>0</v>
      </c>
      <c r="S57" s="75"/>
      <c r="T57" s="39">
        <f t="shared" si="15"/>
        <v>-1</v>
      </c>
      <c r="U57" s="5">
        <f t="shared" si="17"/>
        <v>-1</v>
      </c>
      <c r="V57" s="5">
        <f t="shared" si="18"/>
        <v>-1</v>
      </c>
      <c r="W57" s="5">
        <f t="shared" si="19"/>
        <v>-1</v>
      </c>
      <c r="X57" s="5">
        <f t="shared" si="20"/>
        <v>-1</v>
      </c>
      <c r="Y57" s="5">
        <f t="shared" si="21"/>
        <v>-1</v>
      </c>
      <c r="Z57" s="15">
        <f t="shared" si="16"/>
        <v>-1</v>
      </c>
    </row>
    <row r="58" spans="12:26" x14ac:dyDescent="0.25">
      <c r="L58" s="38"/>
      <c r="M58" s="30"/>
      <c r="N58" s="30"/>
      <c r="O58" s="30"/>
      <c r="P58" s="30"/>
      <c r="Q58" s="30"/>
      <c r="R58" s="24">
        <f t="shared" si="14"/>
        <v>0</v>
      </c>
      <c r="S58" s="75"/>
      <c r="T58" s="39">
        <f t="shared" si="15"/>
        <v>-1</v>
      </c>
      <c r="U58" s="5" t="e">
        <f t="shared" si="17"/>
        <v>#DIV/0!</v>
      </c>
      <c r="V58" s="5">
        <f t="shared" si="18"/>
        <v>-1</v>
      </c>
      <c r="W58" s="5">
        <f t="shared" si="19"/>
        <v>-1</v>
      </c>
      <c r="X58" s="5" t="e">
        <f t="shared" si="20"/>
        <v>#DIV/0!</v>
      </c>
      <c r="Y58" s="5" t="e">
        <f t="shared" si="21"/>
        <v>#DIV/0!</v>
      </c>
      <c r="Z58" s="15">
        <f t="shared" si="16"/>
        <v>-1</v>
      </c>
    </row>
    <row r="59" spans="12:26" x14ac:dyDescent="0.25">
      <c r="L59" s="38"/>
      <c r="M59" s="30"/>
      <c r="N59" s="30"/>
      <c r="O59" s="30"/>
      <c r="P59" s="30"/>
      <c r="Q59" s="30"/>
      <c r="R59" s="24">
        <f t="shared" si="14"/>
        <v>0</v>
      </c>
      <c r="S59" s="75"/>
      <c r="T59" s="39">
        <f t="shared" si="15"/>
        <v>-1</v>
      </c>
      <c r="U59" s="5">
        <f t="shared" si="17"/>
        <v>-1</v>
      </c>
      <c r="V59" s="5">
        <f t="shared" si="18"/>
        <v>-1</v>
      </c>
      <c r="W59" s="5">
        <f t="shared" si="19"/>
        <v>-1</v>
      </c>
      <c r="X59" s="5">
        <f t="shared" si="20"/>
        <v>-1</v>
      </c>
      <c r="Y59" s="5">
        <f t="shared" si="21"/>
        <v>-1</v>
      </c>
      <c r="Z59" s="15">
        <f t="shared" si="16"/>
        <v>-1</v>
      </c>
    </row>
    <row r="60" spans="12:26" x14ac:dyDescent="0.25">
      <c r="L60" s="38"/>
      <c r="M60" s="30"/>
      <c r="N60" s="30"/>
      <c r="O60" s="30"/>
      <c r="P60" s="30"/>
      <c r="Q60" s="30"/>
      <c r="R60" s="24">
        <f t="shared" si="14"/>
        <v>0</v>
      </c>
      <c r="S60" s="75"/>
      <c r="T60" s="39">
        <f t="shared" si="15"/>
        <v>-1</v>
      </c>
      <c r="U60" s="5">
        <f t="shared" si="17"/>
        <v>-1</v>
      </c>
      <c r="V60" s="5">
        <f t="shared" si="18"/>
        <v>-1</v>
      </c>
      <c r="W60" s="5">
        <f t="shared" si="19"/>
        <v>-1</v>
      </c>
      <c r="X60" s="5">
        <f t="shared" si="20"/>
        <v>-1</v>
      </c>
      <c r="Y60" s="5">
        <f t="shared" si="21"/>
        <v>-1</v>
      </c>
      <c r="Z60" s="15">
        <f t="shared" si="16"/>
        <v>-1</v>
      </c>
    </row>
    <row r="61" spans="12:26" x14ac:dyDescent="0.25">
      <c r="L61" s="38"/>
      <c r="M61" s="30"/>
      <c r="N61" s="30"/>
      <c r="O61" s="30"/>
      <c r="P61" s="30"/>
      <c r="Q61" s="30"/>
      <c r="R61" s="24">
        <f t="shared" si="14"/>
        <v>0</v>
      </c>
      <c r="S61" s="75"/>
      <c r="T61" s="39" t="e">
        <f t="shared" si="15"/>
        <v>#DIV/0!</v>
      </c>
      <c r="U61" s="5">
        <f t="shared" si="17"/>
        <v>-1</v>
      </c>
      <c r="V61" s="5" t="e">
        <f t="shared" si="18"/>
        <v>#DIV/0!</v>
      </c>
      <c r="W61" s="5">
        <f t="shared" si="19"/>
        <v>-1</v>
      </c>
      <c r="X61" s="5">
        <f t="shared" si="20"/>
        <v>-1</v>
      </c>
      <c r="Y61" s="5">
        <f t="shared" si="21"/>
        <v>-1</v>
      </c>
      <c r="Z61" s="15">
        <f t="shared" si="16"/>
        <v>-1</v>
      </c>
    </row>
    <row r="62" spans="12:26" x14ac:dyDescent="0.25">
      <c r="L62" s="38"/>
      <c r="M62" s="30"/>
      <c r="N62" s="30"/>
      <c r="O62" s="30"/>
      <c r="P62" s="30"/>
      <c r="Q62" s="30"/>
      <c r="R62" s="24">
        <f t="shared" si="14"/>
        <v>0</v>
      </c>
      <c r="S62" s="75"/>
      <c r="T62" s="39">
        <f t="shared" si="15"/>
        <v>-1</v>
      </c>
      <c r="U62" s="5">
        <f t="shared" si="17"/>
        <v>-1</v>
      </c>
      <c r="V62" s="5">
        <f t="shared" si="18"/>
        <v>-1</v>
      </c>
      <c r="W62" s="5">
        <f t="shared" si="19"/>
        <v>-1</v>
      </c>
      <c r="X62" s="5">
        <f t="shared" si="20"/>
        <v>-1</v>
      </c>
      <c r="Y62" s="5">
        <f t="shared" si="21"/>
        <v>-1</v>
      </c>
      <c r="Z62" s="15">
        <f t="shared" si="16"/>
        <v>-1</v>
      </c>
    </row>
    <row r="63" spans="12:26" x14ac:dyDescent="0.25">
      <c r="L63" s="38"/>
      <c r="M63" s="30"/>
      <c r="N63" s="30"/>
      <c r="O63" s="30"/>
      <c r="P63" s="30"/>
      <c r="Q63" s="30"/>
      <c r="R63" s="24">
        <f t="shared" si="14"/>
        <v>0</v>
      </c>
      <c r="S63" s="75"/>
      <c r="T63" s="39">
        <f t="shared" si="15"/>
        <v>-1</v>
      </c>
      <c r="U63" s="5">
        <f t="shared" si="17"/>
        <v>-1</v>
      </c>
      <c r="V63" s="5">
        <f t="shared" si="18"/>
        <v>-1</v>
      </c>
      <c r="W63" s="5">
        <f t="shared" si="19"/>
        <v>-1</v>
      </c>
      <c r="X63" s="5">
        <f t="shared" si="20"/>
        <v>-1</v>
      </c>
      <c r="Y63" s="5">
        <f t="shared" si="21"/>
        <v>-1</v>
      </c>
      <c r="Z63" s="15">
        <f t="shared" si="16"/>
        <v>-1</v>
      </c>
    </row>
    <row r="64" spans="12:26" x14ac:dyDescent="0.25">
      <c r="L64" s="38"/>
      <c r="M64" s="30"/>
      <c r="N64" s="30"/>
      <c r="O64" s="30"/>
      <c r="P64" s="30"/>
      <c r="Q64" s="30"/>
      <c r="R64" s="24">
        <f t="shared" si="14"/>
        <v>0</v>
      </c>
      <c r="S64" s="75"/>
      <c r="T64" s="39">
        <f t="shared" si="15"/>
        <v>-1</v>
      </c>
      <c r="U64" s="5">
        <f t="shared" si="17"/>
        <v>-1</v>
      </c>
      <c r="V64" s="5">
        <f t="shared" si="18"/>
        <v>-1</v>
      </c>
      <c r="W64" s="5" t="e">
        <f t="shared" si="19"/>
        <v>#DIV/0!</v>
      </c>
      <c r="X64" s="5">
        <f t="shared" si="20"/>
        <v>-1</v>
      </c>
      <c r="Y64" s="5">
        <f t="shared" si="21"/>
        <v>-1</v>
      </c>
      <c r="Z64" s="15">
        <f t="shared" si="16"/>
        <v>-1</v>
      </c>
    </row>
    <row r="65" spans="12:26" x14ac:dyDescent="0.25">
      <c r="L65" s="38"/>
      <c r="M65" s="30"/>
      <c r="N65" s="30"/>
      <c r="O65" s="30"/>
      <c r="P65" s="30"/>
      <c r="Q65" s="30"/>
      <c r="R65" s="24">
        <f t="shared" si="14"/>
        <v>0</v>
      </c>
      <c r="S65" s="75"/>
      <c r="T65" s="39">
        <f t="shared" si="15"/>
        <v>-1</v>
      </c>
      <c r="U65" s="5" t="e">
        <f t="shared" si="17"/>
        <v>#DIV/0!</v>
      </c>
      <c r="V65" s="5">
        <f t="shared" si="18"/>
        <v>-1</v>
      </c>
      <c r="W65" s="5">
        <f t="shared" si="19"/>
        <v>-1</v>
      </c>
      <c r="X65" s="5">
        <f t="shared" si="20"/>
        <v>-1</v>
      </c>
      <c r="Y65" s="5" t="e">
        <f t="shared" si="21"/>
        <v>#DIV/0!</v>
      </c>
      <c r="Z65" s="15">
        <f t="shared" si="16"/>
        <v>-1</v>
      </c>
    </row>
    <row r="66" spans="12:26" x14ac:dyDescent="0.25">
      <c r="L66" s="38"/>
      <c r="M66" s="30"/>
      <c r="N66" s="30"/>
      <c r="O66" s="30"/>
      <c r="P66" s="30"/>
      <c r="Q66" s="30"/>
      <c r="R66" s="24">
        <f t="shared" si="14"/>
        <v>0</v>
      </c>
      <c r="S66" s="75"/>
      <c r="T66" s="39" t="e">
        <f t="shared" si="15"/>
        <v>#DIV/0!</v>
      </c>
      <c r="U66" s="5">
        <f t="shared" si="17"/>
        <v>-1</v>
      </c>
      <c r="V66" s="5">
        <f t="shared" si="18"/>
        <v>-1</v>
      </c>
      <c r="W66" s="5">
        <f t="shared" si="19"/>
        <v>-1</v>
      </c>
      <c r="X66" s="5">
        <f t="shared" si="20"/>
        <v>-1</v>
      </c>
      <c r="Y66" s="5">
        <f t="shared" si="21"/>
        <v>-1</v>
      </c>
      <c r="Z66" s="15">
        <f t="shared" si="16"/>
        <v>-1</v>
      </c>
    </row>
    <row r="67" spans="12:26" x14ac:dyDescent="0.25">
      <c r="L67" s="38"/>
      <c r="M67" s="30"/>
      <c r="N67" s="30"/>
      <c r="O67" s="30"/>
      <c r="P67" s="30"/>
      <c r="Q67" s="30"/>
      <c r="R67" s="24">
        <f t="shared" si="14"/>
        <v>0</v>
      </c>
      <c r="S67" s="75"/>
      <c r="T67" s="39" t="e">
        <f t="shared" si="15"/>
        <v>#DIV/0!</v>
      </c>
      <c r="U67" s="5">
        <f t="shared" si="17"/>
        <v>-1</v>
      </c>
      <c r="V67" s="5">
        <f t="shared" si="18"/>
        <v>-1</v>
      </c>
      <c r="W67" s="5">
        <f t="shared" si="19"/>
        <v>-1</v>
      </c>
      <c r="X67" s="5">
        <f t="shared" si="20"/>
        <v>-1</v>
      </c>
      <c r="Y67" s="5">
        <f t="shared" si="21"/>
        <v>-1</v>
      </c>
      <c r="Z67" s="15">
        <f t="shared" si="16"/>
        <v>-1</v>
      </c>
    </row>
    <row r="68" spans="12:26" x14ac:dyDescent="0.25">
      <c r="L68" s="38"/>
      <c r="M68" s="30"/>
      <c r="N68" s="30"/>
      <c r="O68" s="30"/>
      <c r="P68" s="30"/>
      <c r="Q68" s="30"/>
      <c r="R68" s="24">
        <f t="shared" si="14"/>
        <v>0</v>
      </c>
      <c r="S68" s="75"/>
      <c r="T68" s="39">
        <f t="shared" si="15"/>
        <v>-1</v>
      </c>
      <c r="U68" s="5">
        <f t="shared" si="17"/>
        <v>-1</v>
      </c>
      <c r="V68" s="5" t="e">
        <f t="shared" si="18"/>
        <v>#DIV/0!</v>
      </c>
      <c r="W68" s="5">
        <f t="shared" si="19"/>
        <v>-1</v>
      </c>
      <c r="X68" s="5">
        <f t="shared" si="20"/>
        <v>-1</v>
      </c>
      <c r="Y68" s="5">
        <f t="shared" si="21"/>
        <v>-1</v>
      </c>
      <c r="Z68" s="15">
        <f t="shared" si="16"/>
        <v>-1</v>
      </c>
    </row>
    <row r="69" spans="12:26" ht="15.75" thickBot="1" x14ac:dyDescent="0.3">
      <c r="L69" s="38"/>
      <c r="M69" s="30"/>
      <c r="N69" s="30"/>
      <c r="O69" s="30"/>
      <c r="P69" s="30"/>
      <c r="Q69" s="30"/>
      <c r="R69" s="24">
        <f t="shared" si="14"/>
        <v>0</v>
      </c>
      <c r="S69" s="75"/>
      <c r="T69" s="39">
        <f t="shared" si="15"/>
        <v>-1</v>
      </c>
      <c r="U69" s="5">
        <f t="shared" si="17"/>
        <v>-1</v>
      </c>
      <c r="V69" s="5">
        <f t="shared" si="18"/>
        <v>-1</v>
      </c>
      <c r="W69" s="5">
        <f t="shared" si="19"/>
        <v>-1</v>
      </c>
      <c r="X69" s="5">
        <f t="shared" si="20"/>
        <v>-1</v>
      </c>
      <c r="Y69" s="5">
        <f t="shared" si="21"/>
        <v>-1</v>
      </c>
      <c r="Z69" s="15">
        <f t="shared" si="16"/>
        <v>-1</v>
      </c>
    </row>
    <row r="70" spans="12:26" ht="15.75" thickBot="1" x14ac:dyDescent="0.3">
      <c r="L70" s="26">
        <f>SUM(L39:L69)</f>
        <v>350</v>
      </c>
      <c r="M70" s="27">
        <f>SUM(M39:M69)</f>
        <v>0</v>
      </c>
      <c r="N70" s="27">
        <f t="shared" ref="N70" si="22">SUM(N39:N69)</f>
        <v>0</v>
      </c>
      <c r="O70" s="27">
        <f t="shared" ref="O70" si="23">SUM(O39:O69)</f>
        <v>0</v>
      </c>
      <c r="P70" s="27">
        <f t="shared" ref="P70" si="24">SUM(P39:P69)</f>
        <v>0</v>
      </c>
      <c r="Q70" s="27">
        <f t="shared" ref="Q70" si="25">SUM(Q39:Q69)</f>
        <v>0</v>
      </c>
      <c r="R70" s="28">
        <f>SUM(L70:Q70)</f>
        <v>350</v>
      </c>
      <c r="S70" s="75"/>
      <c r="T70" s="40">
        <f>L70/T35-1</f>
        <v>-0.96596534221218433</v>
      </c>
      <c r="U70" s="41">
        <f t="shared" si="17"/>
        <v>-1</v>
      </c>
      <c r="V70" s="41">
        <f t="shared" si="18"/>
        <v>-1</v>
      </c>
      <c r="W70" s="41">
        <f t="shared" si="19"/>
        <v>-1</v>
      </c>
      <c r="X70" s="41">
        <f t="shared" si="20"/>
        <v>-1</v>
      </c>
      <c r="Y70" s="41">
        <f t="shared" si="21"/>
        <v>-1</v>
      </c>
      <c r="Z70" s="42">
        <f t="shared" si="16"/>
        <v>-0.99750000000000005</v>
      </c>
    </row>
  </sheetData>
  <mergeCells count="14">
    <mergeCell ref="L37:R37"/>
    <mergeCell ref="T37:Z37"/>
    <mergeCell ref="B2:J2"/>
    <mergeCell ref="S37:S70"/>
    <mergeCell ref="B36:Z36"/>
    <mergeCell ref="L2:R2"/>
    <mergeCell ref="T2:Z2"/>
    <mergeCell ref="S2:S35"/>
    <mergeCell ref="L35:R35"/>
    <mergeCell ref="B3:C3"/>
    <mergeCell ref="F3:G3"/>
    <mergeCell ref="E3:E35"/>
    <mergeCell ref="H3:H35"/>
    <mergeCell ref="K2:K35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75314-ED40-42C3-8697-F838A0FA5145}">
  <dimension ref="B3:Q11"/>
  <sheetViews>
    <sheetView tabSelected="1" workbookViewId="0">
      <selection activeCell="B3" sqref="B3"/>
    </sheetView>
  </sheetViews>
  <sheetFormatPr defaultRowHeight="15" x14ac:dyDescent="0.25"/>
  <cols>
    <col min="2" max="2" width="10.28515625" customWidth="1"/>
    <col min="3" max="17" width="8.140625" customWidth="1"/>
  </cols>
  <sheetData>
    <row r="3" spans="2:17" ht="135" x14ac:dyDescent="0.25">
      <c r="B3" s="2" t="s">
        <v>62</v>
      </c>
      <c r="C3" s="49" t="s">
        <v>64</v>
      </c>
      <c r="D3" s="49" t="s">
        <v>67</v>
      </c>
      <c r="E3" s="7" t="s">
        <v>65</v>
      </c>
      <c r="F3" s="7" t="s">
        <v>68</v>
      </c>
      <c r="G3" s="7" t="s">
        <v>70</v>
      </c>
      <c r="H3" s="7" t="s">
        <v>71</v>
      </c>
      <c r="I3" s="7" t="s">
        <v>72</v>
      </c>
      <c r="J3" s="7" t="s">
        <v>73</v>
      </c>
      <c r="K3" s="7" t="s">
        <v>74</v>
      </c>
      <c r="L3" s="7" t="s">
        <v>75</v>
      </c>
      <c r="M3" s="7" t="s">
        <v>76</v>
      </c>
      <c r="N3" s="7" t="s">
        <v>77</v>
      </c>
      <c r="O3" s="7" t="s">
        <v>0</v>
      </c>
      <c r="P3" s="49" t="s">
        <v>63</v>
      </c>
      <c r="Q3" s="7" t="s">
        <v>78</v>
      </c>
    </row>
    <row r="4" spans="2:17" x14ac:dyDescent="0.25">
      <c r="B4" s="1" t="s">
        <v>55</v>
      </c>
      <c r="C4" s="2">
        <v>9</v>
      </c>
      <c r="D4" s="50">
        <f>C4/C$11</f>
        <v>0.47368421052631576</v>
      </c>
      <c r="E4" s="2">
        <v>0</v>
      </c>
      <c r="F4" s="2">
        <v>3</v>
      </c>
      <c r="G4" s="51">
        <f>C4/F4</f>
        <v>3</v>
      </c>
      <c r="H4" s="51">
        <f>(7-F4)*G4</f>
        <v>12</v>
      </c>
      <c r="I4" s="52">
        <f>H4+C4</f>
        <v>21</v>
      </c>
      <c r="J4" s="50">
        <v>0.2</v>
      </c>
      <c r="K4" s="52">
        <f>ROUNDUP((I4*J4)+I4,0)</f>
        <v>26</v>
      </c>
      <c r="L4" s="52">
        <v>16</v>
      </c>
      <c r="M4" s="52">
        <f>IF(K4&gt;=L4,L4,K4)</f>
        <v>16</v>
      </c>
      <c r="N4" s="52">
        <f>IF(M4-E4&lt;=0,0,M4)</f>
        <v>16</v>
      </c>
      <c r="O4" s="53">
        <f>N4/N$11</f>
        <v>0.68230277185501065</v>
      </c>
      <c r="P4" s="86">
        <v>20</v>
      </c>
      <c r="Q4" s="52">
        <f>O4*P$4</f>
        <v>13.646055437100213</v>
      </c>
    </row>
    <row r="5" spans="2:17" x14ac:dyDescent="0.25">
      <c r="B5" s="1" t="s">
        <v>56</v>
      </c>
      <c r="C5" s="2">
        <v>4</v>
      </c>
      <c r="D5" s="50">
        <f t="shared" ref="D5:D11" si="0">C5/C$11</f>
        <v>0.21052631578947367</v>
      </c>
      <c r="E5" s="2">
        <v>1</v>
      </c>
      <c r="F5" s="2" t="s">
        <v>69</v>
      </c>
      <c r="G5" s="2" t="s">
        <v>69</v>
      </c>
      <c r="H5" s="2" t="s">
        <v>69</v>
      </c>
      <c r="I5" s="2" t="s">
        <v>69</v>
      </c>
      <c r="J5" s="50">
        <v>0.1</v>
      </c>
      <c r="K5" s="52">
        <f>(C5*J5)+C5</f>
        <v>4.4000000000000004</v>
      </c>
      <c r="L5" s="52">
        <v>8</v>
      </c>
      <c r="M5" s="52">
        <f t="shared" ref="M5:M10" si="1">IF(K5&gt;=L5,L5,K5)</f>
        <v>4.4000000000000004</v>
      </c>
      <c r="N5" s="52">
        <f>IF(M5-E5&lt;=0,0,M5-E5)</f>
        <v>3.4000000000000004</v>
      </c>
      <c r="O5" s="53">
        <f t="shared" ref="O5:O10" si="2">N5/N$11</f>
        <v>0.14498933901918978</v>
      </c>
      <c r="P5" s="86"/>
      <c r="Q5" s="52">
        <f t="shared" ref="Q5:Q10" si="3">O5*P$4</f>
        <v>2.8997867803837956</v>
      </c>
    </row>
    <row r="6" spans="2:17" x14ac:dyDescent="0.25">
      <c r="B6" s="1" t="s">
        <v>57</v>
      </c>
      <c r="C6" s="2">
        <v>2</v>
      </c>
      <c r="D6" s="50">
        <f t="shared" si="0"/>
        <v>0.10526315789473684</v>
      </c>
      <c r="E6" s="2">
        <v>2</v>
      </c>
      <c r="F6" s="2" t="s">
        <v>69</v>
      </c>
      <c r="G6" s="2" t="s">
        <v>69</v>
      </c>
      <c r="H6" s="2" t="s">
        <v>69</v>
      </c>
      <c r="I6" s="2" t="s">
        <v>69</v>
      </c>
      <c r="J6" s="50">
        <v>0.1</v>
      </c>
      <c r="K6" s="52">
        <f t="shared" ref="K6:K7" si="4">(C6*J6)+C6</f>
        <v>2.2000000000000002</v>
      </c>
      <c r="L6" s="52">
        <v>4</v>
      </c>
      <c r="M6" s="52">
        <f t="shared" si="1"/>
        <v>2.2000000000000002</v>
      </c>
      <c r="N6" s="52">
        <f t="shared" ref="N6:N10" si="5">IF(M6-E6&lt;=0,0,M6-E6)</f>
        <v>0.20000000000000018</v>
      </c>
      <c r="O6" s="53">
        <f t="shared" si="2"/>
        <v>8.5287846481876418E-3</v>
      </c>
      <c r="P6" s="86"/>
      <c r="Q6" s="52">
        <f t="shared" si="3"/>
        <v>0.17057569296375283</v>
      </c>
    </row>
    <row r="7" spans="2:17" x14ac:dyDescent="0.25">
      <c r="B7" s="1" t="s">
        <v>58</v>
      </c>
      <c r="C7" s="2">
        <v>1</v>
      </c>
      <c r="D7" s="50">
        <f t="shared" si="0"/>
        <v>5.2631578947368418E-2</v>
      </c>
      <c r="E7" s="2">
        <v>2</v>
      </c>
      <c r="F7" s="2" t="s">
        <v>69</v>
      </c>
      <c r="G7" s="2" t="s">
        <v>69</v>
      </c>
      <c r="H7" s="2" t="s">
        <v>69</v>
      </c>
      <c r="I7" s="2" t="s">
        <v>69</v>
      </c>
      <c r="J7" s="50">
        <v>0.1</v>
      </c>
      <c r="K7" s="52">
        <f t="shared" si="4"/>
        <v>1.1000000000000001</v>
      </c>
      <c r="L7" s="52">
        <v>4</v>
      </c>
      <c r="M7" s="52">
        <f t="shared" si="1"/>
        <v>1.1000000000000001</v>
      </c>
      <c r="N7" s="52">
        <f t="shared" si="5"/>
        <v>0</v>
      </c>
      <c r="O7" s="53">
        <f t="shared" si="2"/>
        <v>0</v>
      </c>
      <c r="P7" s="86"/>
      <c r="Q7" s="52">
        <f t="shared" si="3"/>
        <v>0</v>
      </c>
    </row>
    <row r="8" spans="2:17" x14ac:dyDescent="0.25">
      <c r="B8" s="1" t="s">
        <v>59</v>
      </c>
      <c r="C8" s="2">
        <v>1</v>
      </c>
      <c r="D8" s="50">
        <f t="shared" si="0"/>
        <v>5.2631578947368418E-2</v>
      </c>
      <c r="E8" s="2">
        <v>0</v>
      </c>
      <c r="F8" s="2">
        <v>2</v>
      </c>
      <c r="G8" s="51">
        <f>C8/F8</f>
        <v>0.5</v>
      </c>
      <c r="H8" s="51">
        <f>(7-F8)*G8</f>
        <v>2.5</v>
      </c>
      <c r="I8" s="52">
        <f>H8+C8</f>
        <v>3.5</v>
      </c>
      <c r="J8" s="50">
        <v>0.1</v>
      </c>
      <c r="K8" s="52">
        <f>(I8*J8)+I8</f>
        <v>3.85</v>
      </c>
      <c r="L8" s="52">
        <v>4</v>
      </c>
      <c r="M8" s="52">
        <f t="shared" si="1"/>
        <v>3.85</v>
      </c>
      <c r="N8" s="52">
        <f t="shared" si="5"/>
        <v>3.85</v>
      </c>
      <c r="O8" s="53">
        <f t="shared" si="2"/>
        <v>0.16417910447761194</v>
      </c>
      <c r="P8" s="86"/>
      <c r="Q8" s="52">
        <f t="shared" si="3"/>
        <v>3.283582089552239</v>
      </c>
    </row>
    <row r="9" spans="2:17" x14ac:dyDescent="0.25">
      <c r="B9" s="1" t="s">
        <v>60</v>
      </c>
      <c r="C9" s="2">
        <v>1</v>
      </c>
      <c r="D9" s="50">
        <f t="shared" si="0"/>
        <v>5.2631578947368418E-2</v>
      </c>
      <c r="E9" s="2">
        <v>2</v>
      </c>
      <c r="F9" s="2" t="s">
        <v>69</v>
      </c>
      <c r="G9" s="2" t="s">
        <v>69</v>
      </c>
      <c r="H9" s="2" t="s">
        <v>69</v>
      </c>
      <c r="I9" s="2" t="s">
        <v>69</v>
      </c>
      <c r="J9" s="50">
        <v>0.1</v>
      </c>
      <c r="K9" s="52">
        <f>(C9*J9)+C9</f>
        <v>1.1000000000000001</v>
      </c>
      <c r="L9" s="52">
        <v>4</v>
      </c>
      <c r="M9" s="52">
        <f t="shared" si="1"/>
        <v>1.1000000000000001</v>
      </c>
      <c r="N9" s="52">
        <f t="shared" si="5"/>
        <v>0</v>
      </c>
      <c r="O9" s="53">
        <f t="shared" si="2"/>
        <v>0</v>
      </c>
      <c r="P9" s="86"/>
      <c r="Q9" s="52">
        <f t="shared" si="3"/>
        <v>0</v>
      </c>
    </row>
    <row r="10" spans="2:17" x14ac:dyDescent="0.25">
      <c r="B10" s="1" t="s">
        <v>61</v>
      </c>
      <c r="C10" s="2">
        <v>1</v>
      </c>
      <c r="D10" s="50">
        <f t="shared" si="0"/>
        <v>5.2631578947368418E-2</v>
      </c>
      <c r="E10" s="2">
        <v>2</v>
      </c>
      <c r="F10" s="2" t="s">
        <v>69</v>
      </c>
      <c r="G10" s="2" t="s">
        <v>69</v>
      </c>
      <c r="H10" s="2" t="s">
        <v>69</v>
      </c>
      <c r="I10" s="2" t="s">
        <v>69</v>
      </c>
      <c r="J10" s="50">
        <v>0.1</v>
      </c>
      <c r="K10" s="52">
        <f t="shared" ref="K10" si="6">(C10*J10)+C10</f>
        <v>1.1000000000000001</v>
      </c>
      <c r="L10" s="52">
        <v>4</v>
      </c>
      <c r="M10" s="52">
        <f t="shared" si="1"/>
        <v>1.1000000000000001</v>
      </c>
      <c r="N10" s="52">
        <f t="shared" si="5"/>
        <v>0</v>
      </c>
      <c r="O10" s="53">
        <f t="shared" si="2"/>
        <v>0</v>
      </c>
      <c r="P10" s="86"/>
      <c r="Q10" s="52">
        <f t="shared" si="3"/>
        <v>0</v>
      </c>
    </row>
    <row r="11" spans="2:17" x14ac:dyDescent="0.25">
      <c r="B11" s="1" t="s">
        <v>66</v>
      </c>
      <c r="C11" s="2">
        <f>SUM(C4:C10)</f>
        <v>19</v>
      </c>
      <c r="D11" s="50">
        <f t="shared" si="0"/>
        <v>1</v>
      </c>
      <c r="E11" s="2">
        <f>SUM(E4:E10)</f>
        <v>9</v>
      </c>
      <c r="F11" s="2" t="s">
        <v>69</v>
      </c>
      <c r="G11" s="2" t="s">
        <v>69</v>
      </c>
      <c r="H11" s="2" t="s">
        <v>69</v>
      </c>
      <c r="I11" s="2" t="s">
        <v>69</v>
      </c>
      <c r="J11" s="50">
        <v>0.1</v>
      </c>
      <c r="K11" s="52">
        <f>SUM(K4:K10)</f>
        <v>39.750000000000007</v>
      </c>
      <c r="L11" s="52">
        <f>SUM(L4:L10)</f>
        <v>44</v>
      </c>
      <c r="M11" s="52">
        <f>SUM(M4:M10)</f>
        <v>29.750000000000004</v>
      </c>
      <c r="N11" s="52">
        <f>SUM(N4:N10)</f>
        <v>23.45</v>
      </c>
      <c r="O11" s="50">
        <f>SUM(O4:O10)</f>
        <v>1</v>
      </c>
      <c r="P11" s="86"/>
      <c r="Q11" s="52">
        <f>SUM(Q4:Q10)</f>
        <v>20</v>
      </c>
    </row>
  </sheetData>
  <mergeCells count="1">
    <mergeCell ref="P4:P1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AFBA98-5871-4E03-ACA6-6C2C67A0C8B9}">
  <dimension ref="D4:U35"/>
  <sheetViews>
    <sheetView topLeftCell="A4" workbookViewId="0">
      <selection activeCell="F16" sqref="F16"/>
    </sheetView>
  </sheetViews>
  <sheetFormatPr defaultRowHeight="15" x14ac:dyDescent="0.25"/>
  <cols>
    <col min="5" max="5" width="11.85546875" customWidth="1"/>
    <col min="14" max="14" width="12.5703125" customWidth="1"/>
    <col min="15" max="15" width="15.5703125" customWidth="1"/>
    <col min="16" max="16" width="15" customWidth="1"/>
    <col min="17" max="17" width="13.7109375" customWidth="1"/>
    <col min="18" max="18" width="9.28515625" bestFit="1" customWidth="1"/>
    <col min="19" max="19" width="10.5703125" bestFit="1" customWidth="1"/>
    <col min="21" max="21" width="9.28515625" bestFit="1" customWidth="1"/>
  </cols>
  <sheetData>
    <row r="4" spans="5:17" x14ac:dyDescent="0.25">
      <c r="K4" s="6"/>
      <c r="L4" s="6"/>
    </row>
    <row r="5" spans="5:17" ht="28.5" customHeight="1" x14ac:dyDescent="0.25">
      <c r="E5" s="7" t="s">
        <v>114</v>
      </c>
      <c r="F5" s="88" t="s">
        <v>88</v>
      </c>
      <c r="G5" s="88"/>
      <c r="H5" s="88"/>
    </row>
    <row r="6" spans="5:17" ht="23.25" customHeight="1" x14ac:dyDescent="0.25">
      <c r="E6" s="87" t="s">
        <v>96</v>
      </c>
      <c r="F6" s="54" t="s">
        <v>79</v>
      </c>
      <c r="G6" s="54" t="s">
        <v>82</v>
      </c>
      <c r="H6" s="54" t="s">
        <v>85</v>
      </c>
      <c r="I6" s="56" t="s">
        <v>102</v>
      </c>
      <c r="K6">
        <v>28</v>
      </c>
      <c r="L6">
        <v>24</v>
      </c>
      <c r="M6">
        <v>17</v>
      </c>
      <c r="N6" t="s">
        <v>138</v>
      </c>
    </row>
    <row r="7" spans="5:17" ht="12.75" customHeight="1" x14ac:dyDescent="0.25">
      <c r="E7" s="87"/>
      <c r="F7" s="89"/>
      <c r="G7" s="90"/>
      <c r="H7" s="91"/>
    </row>
    <row r="8" spans="5:17" ht="23.25" customHeight="1" x14ac:dyDescent="0.25">
      <c r="E8" s="87"/>
      <c r="F8" s="54" t="s">
        <v>80</v>
      </c>
      <c r="G8" s="54" t="s">
        <v>83</v>
      </c>
      <c r="H8" s="54" t="s">
        <v>86</v>
      </c>
      <c r="I8" s="56" t="s">
        <v>103</v>
      </c>
      <c r="K8">
        <v>3</v>
      </c>
      <c r="L8">
        <v>2</v>
      </c>
      <c r="M8">
        <v>1</v>
      </c>
      <c r="N8" t="s">
        <v>139</v>
      </c>
    </row>
    <row r="9" spans="5:17" ht="12.75" customHeight="1" x14ac:dyDescent="0.25">
      <c r="E9" s="87"/>
      <c r="F9" s="89"/>
      <c r="G9" s="90"/>
      <c r="H9" s="91"/>
    </row>
    <row r="10" spans="5:17" ht="23.25" customHeight="1" x14ac:dyDescent="0.25">
      <c r="E10" s="87"/>
      <c r="F10" s="54" t="s">
        <v>81</v>
      </c>
      <c r="G10" s="54" t="s">
        <v>84</v>
      </c>
      <c r="H10" s="54" t="s">
        <v>87</v>
      </c>
      <c r="I10" s="56" t="s">
        <v>98</v>
      </c>
      <c r="K10">
        <v>10</v>
      </c>
      <c r="L10">
        <v>15</v>
      </c>
      <c r="M10">
        <v>20</v>
      </c>
      <c r="N10" t="s">
        <v>140</v>
      </c>
    </row>
    <row r="11" spans="5:17" ht="30" x14ac:dyDescent="0.25">
      <c r="F11" s="55" t="s">
        <v>99</v>
      </c>
      <c r="G11" s="55" t="s">
        <v>100</v>
      </c>
      <c r="H11" s="55" t="s">
        <v>101</v>
      </c>
      <c r="K11">
        <f>K6*K8*K10</f>
        <v>840</v>
      </c>
      <c r="L11">
        <f t="shared" ref="L11:M11" si="0">L6*L8*L10</f>
        <v>720</v>
      </c>
      <c r="M11">
        <f t="shared" si="0"/>
        <v>340</v>
      </c>
      <c r="N11">
        <f>SUM(K11:M11)</f>
        <v>1900</v>
      </c>
    </row>
    <row r="13" spans="5:17" x14ac:dyDescent="0.25">
      <c r="E13" t="s">
        <v>89</v>
      </c>
    </row>
    <row r="14" spans="5:17" x14ac:dyDescent="0.25">
      <c r="E14" t="s">
        <v>90</v>
      </c>
      <c r="N14" s="92" t="s">
        <v>104</v>
      </c>
      <c r="O14" s="92"/>
      <c r="P14" s="92"/>
      <c r="Q14" s="92"/>
    </row>
    <row r="15" spans="5:17" x14ac:dyDescent="0.25">
      <c r="E15" t="s">
        <v>91</v>
      </c>
      <c r="F15" t="s">
        <v>112</v>
      </c>
      <c r="H15">
        <v>100</v>
      </c>
      <c r="I15">
        <v>1000</v>
      </c>
      <c r="J15">
        <v>10</v>
      </c>
      <c r="N15" s="57" t="s">
        <v>106</v>
      </c>
      <c r="O15" s="1" t="s">
        <v>111</v>
      </c>
      <c r="P15" s="1" t="s">
        <v>107</v>
      </c>
      <c r="Q15" s="1"/>
    </row>
    <row r="16" spans="5:17" x14ac:dyDescent="0.25">
      <c r="N16" s="57" t="s">
        <v>105</v>
      </c>
      <c r="O16" s="1" t="s">
        <v>110</v>
      </c>
      <c r="P16" s="1" t="s">
        <v>108</v>
      </c>
      <c r="Q16" s="1" t="s">
        <v>109</v>
      </c>
    </row>
    <row r="19" spans="4:21" x14ac:dyDescent="0.25">
      <c r="E19" t="s">
        <v>92</v>
      </c>
      <c r="G19" t="s">
        <v>118</v>
      </c>
      <c r="H19" t="s">
        <v>97</v>
      </c>
      <c r="I19" t="s">
        <v>117</v>
      </c>
    </row>
    <row r="20" spans="4:21" x14ac:dyDescent="0.25">
      <c r="E20" t="s">
        <v>93</v>
      </c>
      <c r="G20">
        <v>100</v>
      </c>
      <c r="H20" t="s">
        <v>97</v>
      </c>
      <c r="I20">
        <v>3</v>
      </c>
      <c r="J20">
        <v>300</v>
      </c>
      <c r="P20" t="s">
        <v>135</v>
      </c>
      <c r="Q20" t="s">
        <v>136</v>
      </c>
      <c r="R20" t="s">
        <v>137</v>
      </c>
      <c r="S20" t="s">
        <v>1</v>
      </c>
    </row>
    <row r="21" spans="4:21" x14ac:dyDescent="0.25">
      <c r="E21" t="s">
        <v>94</v>
      </c>
      <c r="P21" t="s">
        <v>126</v>
      </c>
      <c r="Q21">
        <v>10</v>
      </c>
      <c r="R21">
        <v>100</v>
      </c>
      <c r="S21">
        <f>Q21*R21</f>
        <v>1000</v>
      </c>
    </row>
    <row r="22" spans="4:21" x14ac:dyDescent="0.25">
      <c r="P22" t="s">
        <v>127</v>
      </c>
      <c r="Q22">
        <v>11</v>
      </c>
      <c r="R22">
        <v>110</v>
      </c>
      <c r="S22">
        <f t="shared" ref="S22:S29" si="1">Q22*R22</f>
        <v>1210</v>
      </c>
    </row>
    <row r="23" spans="4:21" x14ac:dyDescent="0.25">
      <c r="P23" t="s">
        <v>128</v>
      </c>
      <c r="Q23">
        <v>12</v>
      </c>
      <c r="R23">
        <v>90</v>
      </c>
      <c r="S23">
        <f t="shared" si="1"/>
        <v>1080</v>
      </c>
    </row>
    <row r="24" spans="4:21" x14ac:dyDescent="0.25">
      <c r="P24" t="s">
        <v>129</v>
      </c>
      <c r="Q24">
        <v>13</v>
      </c>
      <c r="R24">
        <v>80</v>
      </c>
      <c r="S24">
        <f t="shared" si="1"/>
        <v>1040</v>
      </c>
    </row>
    <row r="25" spans="4:21" ht="15.75" thickBot="1" x14ac:dyDescent="0.3">
      <c r="E25" t="s">
        <v>95</v>
      </c>
      <c r="P25" t="s">
        <v>130</v>
      </c>
      <c r="Q25">
        <v>14</v>
      </c>
      <c r="R25">
        <v>55</v>
      </c>
      <c r="S25">
        <f t="shared" si="1"/>
        <v>770</v>
      </c>
    </row>
    <row r="26" spans="4:21" x14ac:dyDescent="0.25">
      <c r="I26" s="58" t="s">
        <v>119</v>
      </c>
      <c r="J26" s="59" t="s">
        <v>122</v>
      </c>
      <c r="K26" s="60"/>
      <c r="P26" t="s">
        <v>131</v>
      </c>
      <c r="Q26">
        <v>15</v>
      </c>
      <c r="R26">
        <v>225</v>
      </c>
      <c r="S26">
        <f t="shared" si="1"/>
        <v>3375</v>
      </c>
    </row>
    <row r="27" spans="4:21" x14ac:dyDescent="0.25">
      <c r="I27" s="61" t="s">
        <v>120</v>
      </c>
      <c r="J27" t="s">
        <v>123</v>
      </c>
      <c r="K27" s="62"/>
      <c r="P27" t="s">
        <v>132</v>
      </c>
      <c r="Q27">
        <v>16</v>
      </c>
      <c r="R27">
        <v>300</v>
      </c>
      <c r="S27">
        <f t="shared" si="1"/>
        <v>4800</v>
      </c>
    </row>
    <row r="28" spans="4:21" x14ac:dyDescent="0.25">
      <c r="D28" t="s">
        <v>116</v>
      </c>
      <c r="E28" t="s">
        <v>113</v>
      </c>
      <c r="I28" s="61" t="s">
        <v>121</v>
      </c>
      <c r="J28" t="s">
        <v>124</v>
      </c>
      <c r="K28" s="62"/>
      <c r="P28" t="s">
        <v>133</v>
      </c>
      <c r="Q28">
        <v>17</v>
      </c>
      <c r="R28">
        <v>12</v>
      </c>
      <c r="S28">
        <f t="shared" si="1"/>
        <v>204</v>
      </c>
    </row>
    <row r="29" spans="4:21" x14ac:dyDescent="0.25">
      <c r="D29" t="s">
        <v>116</v>
      </c>
      <c r="E29" t="s">
        <v>115</v>
      </c>
      <c r="I29" s="61"/>
      <c r="K29" s="62"/>
      <c r="P29" t="s">
        <v>134</v>
      </c>
      <c r="Q29">
        <v>18</v>
      </c>
      <c r="R29">
        <v>23</v>
      </c>
      <c r="S29">
        <f t="shared" si="1"/>
        <v>414</v>
      </c>
    </row>
    <row r="30" spans="4:21" x14ac:dyDescent="0.25">
      <c r="I30" s="61"/>
      <c r="K30" s="62"/>
      <c r="R30" s="8">
        <f>SUM(R21:R29)</f>
        <v>995</v>
      </c>
      <c r="S30" s="8">
        <f>SUM(S21:S29)</f>
        <v>13893</v>
      </c>
      <c r="T30" s="8"/>
      <c r="U30" s="8">
        <f>S30/R30</f>
        <v>13.962814070351758</v>
      </c>
    </row>
    <row r="31" spans="4:21" x14ac:dyDescent="0.25">
      <c r="I31" s="61">
        <v>1</v>
      </c>
      <c r="J31" t="s">
        <v>125</v>
      </c>
      <c r="K31" s="62"/>
    </row>
    <row r="32" spans="4:21" x14ac:dyDescent="0.25">
      <c r="I32" s="61">
        <v>2</v>
      </c>
      <c r="J32" t="s">
        <v>125</v>
      </c>
      <c r="K32" s="62"/>
      <c r="P32" s="8"/>
    </row>
    <row r="33" spans="9:17" ht="15.75" thickBot="1" x14ac:dyDescent="0.3">
      <c r="I33" s="63">
        <v>3</v>
      </c>
      <c r="J33" s="64" t="s">
        <v>125</v>
      </c>
      <c r="K33" s="65"/>
    </row>
    <row r="34" spans="9:17" x14ac:dyDescent="0.25">
      <c r="Q34" s="8"/>
    </row>
    <row r="35" spans="9:17" x14ac:dyDescent="0.25">
      <c r="Q35" s="8"/>
    </row>
  </sheetData>
  <mergeCells count="5">
    <mergeCell ref="E6:E10"/>
    <mergeCell ref="F5:H5"/>
    <mergeCell ref="F7:H7"/>
    <mergeCell ref="F9:H9"/>
    <mergeCell ref="N14:Q1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Targeting</vt:lpstr>
      <vt:lpstr>replenishment</vt:lpstr>
      <vt:lpstr>Cluster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Petar.Jovanovik</dc:creator>
  <cp:lastModifiedBy>Бобан Козаров</cp:lastModifiedBy>
  <dcterms:created xsi:type="dcterms:W3CDTF">2021-10-26T13:25:09Z</dcterms:created>
  <dcterms:modified xsi:type="dcterms:W3CDTF">2023-02-06T09:18:19Z</dcterms:modified>
</cp:coreProperties>
</file>